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5005A7E6-99E8-4BE3-9F86-BC104EB1932B}" xr6:coauthVersionLast="36" xr6:coauthVersionMax="36" xr10:uidLastSave="{00000000-0000-0000-0000-000000000000}"/>
  <bookViews>
    <workbookView xWindow="720" yWindow="405" windowWidth="20730" windowHeight="1081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<sst xmlns="http://schemas.openxmlformats.org/spreadsheetml/2006/main" count="813" uniqueCount="519">
  <si>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</si>
  <si>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</si>
  <si>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</si>
  <si>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</si>
  <si>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</si>
  <si>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</si>
  <si>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</si>
  <si>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</si>
  <si>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</si>
  <si>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</si>
  <si>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</si>
  <si>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</si>
  <si>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</si>
  <si>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</si>
  <si>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</si>
  <si>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</si>
  <si>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</si>
  <si>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</si>
  <si>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</si>
  <si>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</si>
  <si>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</si>
  <si>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</si>
  <si>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</si>
  <si>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</si>
  <si>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</si>
  <si>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</si>
  <si>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</si>
  <si>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</si>
  <si>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</si>
  <si>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</si>
  <si>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</si>
  <si>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</si>
  <si>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</si>
  <si>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</si>
  <si>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</si>
  <si>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</si>
  <si>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</si>
  <si>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</si>
  <si>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</si>
  <si>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</si>
  <si>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</si>
  <si>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</si>
  <si>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</si>
  <si>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</si>
  <si>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</si>
  <si>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</si>
  <si>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</si>
  <si>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</si>
  <si>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</si>
  <si>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</si>
  <si>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</si>
  <si>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</si>
  <si>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</si>
  <si>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</si>
  <si>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</si>
  <si>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</si>
  <si>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</si>
  <si>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</si>
  <si>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</si>
  <si>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</si>
  <si>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</si>
  <si>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</si>
  <si>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</si>
  <si>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</si>
  <si>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</si>
  <si>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</si>
  <si>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</si>
  <si>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</si>
  <si>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</si>
  <si>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</si>
  <si>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</si>
  <si>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</si>
  <si>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</si>
  <si>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</si>
  <si>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</si>
  <si>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</si>
  <si>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</si>
  <si>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</si>
  <si>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</si>
  <si>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</si>
  <si>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</si>
  <si>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</si>
  <si>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</si>
  <si>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</si>
  <si>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</si>
  <si>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</si>
  <si>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</si>
  <si>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</si>
  <si>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</si>
  <si>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</si>
  <si>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</si>
  <si>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</si>
  <si>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</si>
  <si>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</si>
  <si>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</si>
  <si>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</si>
  <si>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</si>
  <si>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</si>
  <si>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</si>
  <si>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</si>
  <si>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</si>
  <si>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</si>
  <si>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</si>
  <si>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</si>
  <si>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</si>
  <si>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</si>
  <si>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</si>
  <si>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</si>
  <si>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</si>
  <si>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</si>
  <si>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</si>
  <si>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</si>
  <si>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</si>
  <si>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</si>
  <si>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</si>
  <si>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</si>
  <si>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</si>
  <si>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</si>
  <si>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</si>
  <si>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</si>
  <si>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</si>
  <si>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</si>
  <si>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</si>
  <si>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</si>
  <si>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</si>
  <si>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</si>
  <si>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</si>
  <si>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</si>
  <si>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</si>
  <si>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</si>
  <si>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</si>
  <si>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</si>
  <si>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</si>
  <si>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</si>
  <si>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</si>
  <si>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</si>
  <si>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</si>
  <si>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</si>
  <si>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</si>
  <si>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</si>
  <si>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</si>
  <si>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</si>
  <si>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</si>
  <si>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</si>
  <si>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</si>
  <si>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</si>
  <si>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</si>
  <si>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</si>
  <si>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</si>
  <si>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</si>
  <si>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</si>
  <si>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</si>
  <si>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</si>
  <si>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</si>
  <si>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</si>
  <si>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</si>
  <si>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</si>
  <si>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</si>
  <si>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</si>
  <si>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</si>
  <si>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</si>
  <si>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</si>
  <si>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</si>
  <si>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</si>
  <si>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</si>
  <si>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</si>
  <si>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</si>
  <si>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</si>
  <si>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</si>
  <si>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</si>
  <si>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</si>
  <si>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</si>
  <si>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</si>
  <si>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</si>
  <si>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</si>
  <si>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</si>
  <si>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</si>
  <si>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</si>
  <si>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</si>
  <si>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</si>
  <si>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</si>
  <si>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</si>
  <si>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</si>
  <si>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</si>
  <si>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</si>
  <si>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</si>
  <si>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</si>
  <si>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</si>
  <si>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</si>
  <si>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</si>
  <si>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</si>
  <si>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</si>
  <si>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</si>
  <si>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</si>
  <si>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</si>
  <si>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</si>
  <si>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</si>
  <si>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</si>
  <si>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</si>
  <si>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</si>
  <si>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</si>
  <si>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</si>
  <si>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</si>
  <si>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</si>
  <si>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</si>
  <si>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</si>
  <si>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</si>
  <si>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</si>
  <si>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</si>
  <si>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</si>
  <si>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</si>
  <si>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</si>
  <si>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</si>
  <si>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</si>
  <si>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</si>
  <si>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</si>
  <si>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</si>
  <si>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</si>
  <si>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</si>
  <si>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</si>
  <si>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</si>
  <si>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</si>
  <si>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</si>
  <si>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</si>
  <si>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</si>
  <si>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</si>
  <si>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</si>
  <si>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</si>
  <si>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</si>
  <si>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</si>
  <si>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</si>
  <si>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</si>
  <si>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</si>
  <si>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</si>
  <si>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</si>
  <si>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</si>
  <si>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</si>
  <si>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</si>
  <si>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</si>
  <si>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</si>
  <si>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</si>
  <si>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</si>
  <si>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</si>
  <si>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</si>
  <si>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</si>
  <si>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</si>
  <si>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</si>
  <si>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</si>
  <si>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</si>
  <si>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</si>
  <si>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</si>
  <si>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</si>
  <si>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</si>
  <si>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</si>
  <si>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</si>
  <si>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</si>
  <si>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</si>
  <si>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</si>
  <si>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</si>
  <si>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</si>
  <si>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</si>
  <si>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</si>
  <si>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</si>
  <si>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</si>
  <si>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</si>
  <si>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</si>
  <si>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</si>
  <si>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</si>
  <si>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</si>
  <si>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</si>
  <si>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</si>
  <si>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</si>
  <si>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</si>
  <si>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</si>
  <si>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</si>
  <si>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</si>
  <si>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</si>
  <si>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</si>
  <si>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</si>
  <si>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</si>
  <si>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</si>
  <si>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</si>
  <si>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</si>
  <si>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</si>
  <si>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</si>
  <si>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</si>
  <si>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</si>
  <si>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</si>
  <si>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</si>
  <si>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</si>
  <si>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</si>
  <si>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</si>
  <si>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</si>
  <si>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</si>
  <si>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</si>
  <si>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</si>
  <si>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</si>
  <si>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</si>
  <si>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</si>
  <si>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</si>
  <si>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</si>
  <si>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</si>
  <si>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</si>
  <si>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</si>
  <si>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</si>
  <si>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</si>
  <si>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</si>
  <si>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</si>
  <si>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</si>
  <si>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</si>
  <si>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</si>
  <si>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</si>
  <si>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</si>
  <si>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</si>
  <si>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</si>
  <si>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</si>
  <si>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</si>
  <si>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</si>
  <si>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</si>
  <si>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</si>
  <si>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</si>
  <si>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</si>
  <si>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</si>
  <si>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</si>
  <si>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</si>
  <si>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</si>
  <si>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</si>
  <si>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</si>
  <si>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</si>
  <si>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</si>
  <si>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</si>
  <si>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</si>
  <si>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</si>
  <si>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</si>
  <si>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</si>
  <si>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</si>
  <si>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</si>
  <si>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</si>
  <si>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</si>
  <si>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</si>
  <si>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</si>
  <si>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</si>
  <si>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</si>
  <si>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</si>
  <si>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</si>
  <si>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</si>
  <si>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</si>
  <si>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</si>
  <si>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</si>
  <si>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</si>
  <si>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</si>
  <si>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</si>
  <si>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</si>
  <si>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</si>
  <si>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</si>
  <si>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</si>
  <si>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</si>
  <si>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</si>
  <si>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</si>
  <si>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</si>
  <si>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</si>
  <si>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</si>
  <si>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</si>
  <si>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</si>
  <si>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</si>
  <si>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</si>
  <si>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</si>
  <si>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</si>
  <si>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</si>
  <si>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</si>
  <si>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</si>
  <si>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</si>
  <si>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</si>
  <si>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</si>
  <si>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</si>
  <si>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</si>
  <si>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</si>
  <si>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</si>
  <si>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</si>
  <si>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</si>
  <si>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</si>
  <si>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</si>
  <si>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</si>
  <si>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</si>
  <si>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</si>
  <si>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</si>
  <si>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</si>
  <si>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</si>
  <si>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</si>
  <si>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</si>
  <si>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</si>
  <si>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</si>
  <si>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</si>
  <si>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</si>
  <si>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</si>
  <si>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</si>
  <si>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</si>
  <si>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</si>
  <si>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</si>
  <si>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</si>
  <si>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</si>
  <si>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</si>
  <si>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</si>
  <si>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</si>
  <si>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</si>
  <si>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</si>
  <si>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</si>
  <si>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</si>
  <si>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</si>
  <si>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</si>
  <si>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</si>
  <si>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</si>
  <si>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</si>
  <si>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</si>
  <si>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</si>
  <si>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</si>
  <si>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</si>
  <si>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</si>
  <si>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</si>
  <si>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</si>
  <si>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</si>
  <si>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</si>
  <si>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</si>
  <si>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</si>
  <si>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</si>
  <si>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</si>
  <si>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</si>
  <si>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</si>
  <si>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</si>
  <si>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</si>
  <si>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</si>
  <si>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</si>
  <si>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</si>
  <si>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</si>
  <si>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</si>
  <si>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</si>
  <si>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</si>
  <si>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</si>
  <si>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</si>
  <si>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</si>
  <si>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</si>
  <si>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</si>
  <si>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</si>
  <si>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</si>
  <si>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</si>
  <si>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</si>
  <si>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</si>
  <si>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</si>
  <si>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</si>
  <si>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</si>
  <si>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</si>
  <si>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</si>
  <si>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</si>
  <si>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</si>
  <si>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</si>
  <si>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</si>
  <si>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</si>
  <si>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</si>
  <si>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</si>
  <si>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</si>
  <si>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</si>
  <si>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</si>
  <si>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</si>
  <si>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</si>
  <si>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</si>
  <si>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</si>
  <si>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</si>
  <si>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</si>
  <si>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</si>
  <si>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</si>
  <si>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</si>
  <si>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</si>
  <si>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</si>
  <si>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</si>
  <si>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</si>
  <si>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</si>
  <si>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</si>
  <si>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</si>
  <si>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</si>
  <si>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</si>
  <si>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</si>
  <si>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</si>
  <si>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</si>
  <si>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</si>
  <si>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</si>
  <si>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</si>
  <si>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</si>
  <si>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</si>
  <si>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</si>
  <si>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</si>
  <si>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</si>
  <si>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</si>
  <si>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</si>
  <si>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</si>
  <si>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</si>
  <si>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</si>
  <si>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</si>
  <si>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</si>
  <si>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</si>
  <si>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</si>
  <si>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</si>
  <si>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</si>
  <si>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PetroKazakhstan Inc.</t>
  </si>
  <si>
    <t>E094872</t>
  </si>
  <si>
    <t>By Reporting Entity</t>
  </si>
  <si>
    <t>Timur Akzholov</t>
  </si>
  <si>
    <t>Corporate tax manager</t>
  </si>
  <si>
    <t>National Fund of the Republic of Kazakhstan</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</si>
  <si>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</si>
  <si>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</si>
  <si>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</si>
  <si>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</si>
  <si>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</si>
  <si>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</si>
  <si>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</si>
  <si>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</si>
  <si>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</si>
  <si>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All payments reported in the present spreadsheet were made in Kazakhstani  national currency, tenge. The payments are converted and reported in Canadian dollars using a weighted average of exchange rates during the period, the calendar year 2017, as established by the National Bank of the Republic of Kazakhstan, KZT/CAD 251.61. No in-kind payments were made in 2017; therefore no valuation method required to be disclosed.</t>
  </si>
  <si>
    <t xml:space="preserve"> https://petrokazakhstan.kz/en/estma-report-2017/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</si>
</sst>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4">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4" xfId="1" applyNumberFormat="1" applyFont="1" applyBorder="1" applyAlignment="1">
      <alignment vertical="center" wrapText="1"/>
    </xf>
    <xf numFmtId="167" fontId="4" fillId="0" borderId="25" xfId="1" applyNumberFormat="1" applyFont="1" applyBorder="1" applyAlignment="1">
      <alignment vertical="center" wrapText="1"/>
    </xf>
    <xf numFmtId="167" fontId="4" fillId="0" borderId="28"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5" fillId="0" borderId="32"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6" xfId="0" applyFont="1" applyFill="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40" xfId="0" applyFont="1" applyFill="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0" borderId="0" xfId="2" applyAlignment="1">
      <alignment horizontal="center"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22</xdr:row>
          <xdr:rowOff>76200</xdr:rowOff>
        </xdr:from>
        <xdr:to>
          <xdr:col>1</xdr:col>
          <xdr:colOff>333375</xdr:colOff>
          <xdr:row>22</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76200</xdr:rowOff>
        </xdr:from>
        <xdr:to>
          <xdr:col>2</xdr:col>
          <xdr:colOff>847725</xdr:colOff>
          <xdr:row>22</xdr:row>
          <xdr:rowOff>295275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17/"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3" zoomScaleNormal="100" workbookViewId="0">
      <selection activeCell="H24" sqref="H24"/>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33" t="s">
        <v>467</v>
      </c>
      <c r="B4" s="133"/>
      <c r="C4" s="133"/>
      <c r="D4" s="133"/>
      <c r="E4" s="133"/>
    </row>
    <row r="5" spans="1:12" ht="15" customHeight="1" x14ac:dyDescent="0.25">
      <c r="A5" s="49"/>
      <c r="B5" s="49"/>
      <c r="C5" s="49"/>
      <c r="D5" s="49"/>
      <c r="E5" s="49"/>
    </row>
    <row r="6" spans="1:12" ht="15" customHeight="1" x14ac:dyDescent="0.3">
      <c r="A6" s="126" t="s">
        <v>28</v>
      </c>
      <c r="B6" s="126"/>
      <c r="C6" s="126"/>
      <c r="D6" s="126"/>
      <c r="E6" s="126"/>
      <c r="F6" s="1"/>
      <c r="G6" s="1"/>
      <c r="H6" s="1"/>
      <c r="I6" s="1"/>
      <c r="J6" s="1"/>
      <c r="K6" s="1"/>
    </row>
    <row r="7" spans="1:12" ht="15" customHeight="1" x14ac:dyDescent="0.3">
      <c r="A7" s="34"/>
      <c r="B7" s="34"/>
      <c r="C7" s="10"/>
      <c r="D7" s="1"/>
      <c r="E7" s="17"/>
      <c r="F7" s="1"/>
      <c r="G7" s="1"/>
      <c r="H7" s="1"/>
      <c r="I7" s="1"/>
      <c r="J7" s="1"/>
      <c r="K7" s="1"/>
    </row>
    <row r="8" spans="1:12" x14ac:dyDescent="0.25">
      <c r="A8" s="141" t="s">
        <v>491</v>
      </c>
      <c r="B8" s="141"/>
      <c r="C8" s="53" t="s">
        <v>502</v>
      </c>
      <c r="D8" s="1"/>
      <c r="E8" s="35" t="s">
        <v>468</v>
      </c>
      <c r="F8" s="1"/>
      <c r="G8" s="1"/>
      <c r="H8" s="1"/>
      <c r="I8" s="1"/>
      <c r="J8" s="1"/>
      <c r="K8" s="1"/>
    </row>
    <row r="9" spans="1:12" ht="60" x14ac:dyDescent="0.25">
      <c r="A9" s="137" t="s">
        <v>31</v>
      </c>
      <c r="B9" s="137"/>
      <c r="C9" s="53" t="s">
        <v>503</v>
      </c>
      <c r="D9" s="1"/>
      <c r="E9" s="35" t="s">
        <v>479</v>
      </c>
      <c r="F9" s="1"/>
      <c r="G9" s="1"/>
      <c r="H9" s="1"/>
      <c r="I9" s="1"/>
      <c r="J9" s="1"/>
      <c r="K9" s="1"/>
    </row>
    <row r="10" spans="1:12" ht="45" customHeight="1" x14ac:dyDescent="0.25">
      <c r="A10" s="129" t="s">
        <v>2</v>
      </c>
      <c r="B10" s="31" t="s">
        <v>24</v>
      </c>
      <c r="C10" s="54">
        <v>42736</v>
      </c>
      <c r="D10" s="1"/>
      <c r="E10" s="35" t="s">
        <v>478</v>
      </c>
      <c r="F10" s="1"/>
      <c r="G10" s="1"/>
      <c r="H10" s="1"/>
      <c r="I10" s="1"/>
      <c r="J10" s="1"/>
      <c r="K10" s="1"/>
    </row>
    <row r="11" spans="1:12" ht="45" x14ac:dyDescent="0.25">
      <c r="A11" s="130"/>
      <c r="B11" s="31" t="s">
        <v>25</v>
      </c>
      <c r="C11" s="54">
        <v>43100</v>
      </c>
      <c r="D11" s="1"/>
      <c r="E11" s="35" t="s">
        <v>469</v>
      </c>
      <c r="F11" s="1"/>
      <c r="G11" s="1"/>
      <c r="H11" s="1"/>
      <c r="I11" s="1"/>
      <c r="J11" s="1"/>
      <c r="K11" s="1"/>
    </row>
    <row r="12" spans="1:12" ht="45" customHeight="1" x14ac:dyDescent="0.25">
      <c r="A12" s="128" t="s">
        <v>473</v>
      </c>
      <c r="B12" s="128"/>
      <c r="C12" s="54"/>
      <c r="D12" s="1"/>
      <c r="E12" s="36" t="s">
        <v>489</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27" t="s">
        <v>30</v>
      </c>
      <c r="B14" s="127"/>
      <c r="C14" s="127"/>
      <c r="D14" s="127"/>
      <c r="E14" s="127"/>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28" t="s">
        <v>34</v>
      </c>
      <c r="B16" s="128"/>
      <c r="C16" s="55" t="s">
        <v>492</v>
      </c>
      <c r="D16" s="50"/>
      <c r="E16" s="35" t="s">
        <v>496</v>
      </c>
      <c r="F16" s="1"/>
      <c r="G16" s="1"/>
      <c r="H16" s="1"/>
      <c r="I16" s="1"/>
      <c r="J16" s="1"/>
      <c r="K16" s="1"/>
    </row>
    <row r="17" spans="1:11" ht="60" customHeight="1" x14ac:dyDescent="0.25">
      <c r="A17" s="139" t="str">
        <f>IF($C$16="yes","Additional Subsidiary Reporting Entities Included","")</f>
        <v/>
      </c>
      <c r="B17" s="140"/>
      <c r="C17" s="54"/>
      <c r="D17" s="1"/>
      <c r="E17" s="35" t="s">
        <v>488</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26" t="s">
        <v>29</v>
      </c>
      <c r="B19" s="126"/>
      <c r="C19" s="126"/>
      <c r="D19" s="126"/>
      <c r="E19" s="126"/>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34" t="s">
        <v>20</v>
      </c>
      <c r="B21" s="134"/>
      <c r="C21" s="37" t="s">
        <v>411</v>
      </c>
      <c r="D21" s="10"/>
      <c r="E21" s="35" t="s">
        <v>494</v>
      </c>
      <c r="F21" s="10"/>
      <c r="G21" s="10"/>
      <c r="H21" s="10"/>
      <c r="I21" s="10"/>
      <c r="J21" s="10"/>
      <c r="K21" s="10"/>
    </row>
    <row r="22" spans="1:11" x14ac:dyDescent="0.25">
      <c r="A22" s="141" t="s">
        <v>26</v>
      </c>
      <c r="B22" s="141"/>
      <c r="C22" s="38">
        <v>43249</v>
      </c>
      <c r="D22" s="1"/>
      <c r="E22" s="35" t="s">
        <v>490</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7" t="s">
        <v>36</v>
      </c>
      <c r="B24" s="137"/>
      <c r="C24" s="213" t="s">
        <v>518</v>
      </c>
      <c r="D24" s="1"/>
      <c r="E24" s="35" t="s">
        <v>500</v>
      </c>
      <c r="F24" s="1"/>
      <c r="G24" s="1"/>
      <c r="H24" s="1"/>
      <c r="I24" s="1"/>
      <c r="J24" s="1"/>
      <c r="K24" s="1"/>
    </row>
    <row r="25" spans="1:11" ht="30" customHeight="1" x14ac:dyDescent="0.25">
      <c r="A25" s="137" t="str">
        <f>IF('Cover Page - do not edit'!L1=2,"Report Version","")</f>
        <v/>
      </c>
      <c r="B25" s="137"/>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27" t="s">
        <v>33</v>
      </c>
      <c r="B27" s="127"/>
      <c r="C27" s="127"/>
      <c r="D27" s="127"/>
      <c r="E27" s="127"/>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28" t="s">
        <v>35</v>
      </c>
      <c r="B29" s="128"/>
      <c r="C29" s="53" t="s">
        <v>492</v>
      </c>
      <c r="D29" s="1"/>
      <c r="E29" s="35" t="s">
        <v>495</v>
      </c>
      <c r="F29" s="1"/>
      <c r="G29" s="1"/>
      <c r="H29" s="1"/>
      <c r="I29" s="1"/>
      <c r="J29" s="1"/>
      <c r="K29" s="1"/>
    </row>
    <row r="30" spans="1:11" ht="30" customHeight="1" x14ac:dyDescent="0.3">
      <c r="A30" s="136" t="str">
        <f>IF($C$29="Yes","Original Jurisdiction of the Report","")</f>
        <v/>
      </c>
      <c r="B30" s="136"/>
      <c r="C30" s="56"/>
      <c r="D30" s="1"/>
      <c r="E30" s="35" t="str">
        <f>IF($C$29="yes","Enter the jurisdiction under which the report was originally submitted.","")</f>
        <v/>
      </c>
      <c r="F30" s="1"/>
      <c r="G30" s="1"/>
      <c r="H30" s="1"/>
      <c r="I30" s="12"/>
      <c r="J30" s="1"/>
      <c r="K30" s="1"/>
    </row>
    <row r="31" spans="1:11" ht="15" customHeight="1" x14ac:dyDescent="0.25">
      <c r="A31" s="136" t="str">
        <f>IF($C$29="Yes","Due date in other jurisdiction","")</f>
        <v/>
      </c>
      <c r="B31" s="136"/>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27" t="s">
        <v>37</v>
      </c>
      <c r="B33" s="127"/>
      <c r="C33" s="127"/>
      <c r="D33" s="127"/>
      <c r="E33" s="127"/>
    </row>
    <row r="34" spans="1:5" ht="15" customHeight="1" x14ac:dyDescent="0.25">
      <c r="A34" s="48"/>
      <c r="B34" s="48"/>
      <c r="C34" s="48"/>
      <c r="D34" s="48"/>
      <c r="E34" s="48"/>
    </row>
    <row r="35" spans="1:5" x14ac:dyDescent="0.25">
      <c r="A35" s="20" t="s">
        <v>484</v>
      </c>
      <c r="E35" s="18"/>
    </row>
    <row r="36" spans="1:5" ht="150" customHeight="1" x14ac:dyDescent="0.25">
      <c r="A36" s="138" t="s">
        <v>493</v>
      </c>
      <c r="B36" s="138"/>
      <c r="C36" s="138"/>
      <c r="E36" s="33" t="s">
        <v>476</v>
      </c>
    </row>
    <row r="37" spans="1:5" ht="15" customHeight="1" x14ac:dyDescent="0.25">
      <c r="A37" s="15"/>
      <c r="B37" s="7"/>
      <c r="C37" s="7"/>
    </row>
    <row r="38" spans="1:5" ht="30" x14ac:dyDescent="0.25">
      <c r="A38" s="131" t="s">
        <v>38</v>
      </c>
      <c r="B38" s="132"/>
      <c r="C38" s="43" t="s">
        <v>504</v>
      </c>
      <c r="D38" s="1"/>
      <c r="E38" s="23" t="s">
        <v>497</v>
      </c>
    </row>
    <row r="39" spans="1:5" x14ac:dyDescent="0.25">
      <c r="A39" s="131" t="str">
        <f>IF($C$38="Through Independent Audit","Date of Audit Opinion","")</f>
        <v/>
      </c>
      <c r="B39" s="132"/>
      <c r="C39" s="52"/>
      <c r="D39" s="1"/>
      <c r="E39" s="23" t="str">
        <f>IF($C$38="Through Independent Audit","Enter the date of the audit opinion.","")</f>
        <v/>
      </c>
    </row>
    <row r="40" spans="1:5" ht="45" customHeight="1" x14ac:dyDescent="0.25">
      <c r="A40" s="131" t="str">
        <f>IF($C$38="Through Independent Audit","Audit Report Location","")</f>
        <v/>
      </c>
      <c r="B40" s="132"/>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6" t="s">
        <v>23</v>
      </c>
      <c r="B42" s="136"/>
      <c r="C42" s="42" t="s">
        <v>505</v>
      </c>
      <c r="E42" s="47" t="s">
        <v>477</v>
      </c>
    </row>
    <row r="43" spans="1:5" ht="15" customHeight="1" x14ac:dyDescent="0.25">
      <c r="A43" s="131" t="s">
        <v>8</v>
      </c>
      <c r="B43" s="132"/>
      <c r="C43" s="42" t="s">
        <v>506</v>
      </c>
      <c r="E43" s="47" t="s">
        <v>39</v>
      </c>
    </row>
    <row r="44" spans="1:5" x14ac:dyDescent="0.25">
      <c r="A44" s="131" t="s">
        <v>0</v>
      </c>
      <c r="B44" s="132"/>
      <c r="C44" s="38">
        <v>43249</v>
      </c>
      <c r="E44" s="47" t="s">
        <v>485</v>
      </c>
    </row>
    <row r="46" spans="1:5" ht="15.75" x14ac:dyDescent="0.25">
      <c r="A46" s="44" t="s">
        <v>470</v>
      </c>
    </row>
    <row r="47" spans="1:5" x14ac:dyDescent="0.25">
      <c r="A47" s="45"/>
      <c r="E47" s="18"/>
    </row>
    <row r="48" spans="1:5" ht="30" customHeight="1" x14ac:dyDescent="0.25">
      <c r="A48" s="135" t="s">
        <v>471</v>
      </c>
      <c r="B48" s="135"/>
      <c r="C48" s="135"/>
      <c r="D48" s="135"/>
      <c r="E48" s="135"/>
    </row>
    <row r="49" spans="1:5" ht="15" customHeight="1" x14ac:dyDescent="0.25">
      <c r="A49" s="46"/>
      <c r="B49" s="46"/>
      <c r="C49" s="46"/>
      <c r="D49" s="46"/>
      <c r="E49" s="46"/>
    </row>
    <row r="50" spans="1:5" ht="15.75" x14ac:dyDescent="0.25">
      <c r="A50" s="125" t="s">
        <v>472</v>
      </c>
      <c r="B50" s="125"/>
      <c r="C50" s="125"/>
      <c r="D50" s="125"/>
      <c r="E50" s="125"/>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17/" xr:uid="{9E8B6167-BCCA-474F-B57B-E81FF4B52010}"/>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zoomScaleNormal="100" workbookViewId="0">
      <selection activeCell="C31" sqref="C31"/>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55" t="s">
        <v>9</v>
      </c>
      <c r="B1" s="156"/>
      <c r="C1" s="156"/>
      <c r="D1" s="156"/>
      <c r="E1" s="156"/>
      <c r="F1" s="156"/>
      <c r="G1" s="156"/>
      <c r="H1" s="142" t="s">
        <v>460</v>
      </c>
      <c r="L1" s="25">
        <v>1</v>
      </c>
    </row>
    <row r="2" spans="1:13" ht="24" customHeight="1" x14ac:dyDescent="0.25">
      <c r="A2" s="83" t="s">
        <v>3</v>
      </c>
      <c r="B2" s="144" t="str">
        <f>IF('Data Entry'!C8="","",'Data Entry'!C8)</f>
        <v>PetroKazakhstan Inc.</v>
      </c>
      <c r="C2" s="144"/>
      <c r="D2" s="145"/>
      <c r="E2" s="145"/>
      <c r="F2" s="145"/>
      <c r="G2" s="145"/>
      <c r="H2" s="143"/>
    </row>
    <row r="3" spans="1:13" ht="31.5" x14ac:dyDescent="0.25">
      <c r="A3" s="83" t="s">
        <v>2</v>
      </c>
      <c r="B3" s="118" t="s">
        <v>461</v>
      </c>
      <c r="C3" s="85">
        <f>IF('Data Entry'!C10="","",'Data Entry'!C10)</f>
        <v>42736</v>
      </c>
      <c r="D3" s="118" t="s">
        <v>462</v>
      </c>
      <c r="E3" s="85">
        <f>IF('Data Entry'!C11="","",'Data Entry'!C11)</f>
        <v>43100</v>
      </c>
      <c r="F3" s="119" t="s">
        <v>22</v>
      </c>
      <c r="G3" s="85">
        <f>IF('Data Entry'!C22="","",'Data Entry'!C22)</f>
        <v>43249</v>
      </c>
      <c r="H3" s="143"/>
    </row>
    <row r="4" spans="1:13" ht="20.25" customHeight="1" x14ac:dyDescent="0.25">
      <c r="A4" s="163" t="s">
        <v>4</v>
      </c>
      <c r="B4" s="164" t="str">
        <f>IF('Data Entry'!C9="","",'Data Entry'!C9)</f>
        <v>E094872</v>
      </c>
      <c r="C4" s="164"/>
      <c r="D4" s="147"/>
      <c r="E4" s="147"/>
      <c r="F4" s="148" t="str">
        <f>IF(L1=1,"","Report Version")</f>
        <v/>
      </c>
      <c r="G4" s="148"/>
      <c r="H4" s="74"/>
    </row>
    <row r="5" spans="1:13" ht="20.25" customHeight="1" x14ac:dyDescent="0.25">
      <c r="A5" s="163"/>
      <c r="B5" s="164"/>
      <c r="C5" s="164"/>
      <c r="D5" s="147"/>
      <c r="E5" s="147"/>
      <c r="F5" s="144" t="str">
        <f>IF(L1=1,"",IF('Data Entry'!C25="","Enter Version Number of Report",'Data Entry'!C25))</f>
        <v/>
      </c>
      <c r="G5" s="144"/>
      <c r="H5" s="74"/>
    </row>
    <row r="6" spans="1:13" ht="36" customHeight="1" x14ac:dyDescent="0.25">
      <c r="A6" s="83" t="s">
        <v>463</v>
      </c>
      <c r="B6" s="144" t="str">
        <f>IF('Data Entry'!C12="","",'Data Entry'!C12)</f>
        <v/>
      </c>
      <c r="C6" s="145"/>
      <c r="D6" s="145"/>
      <c r="E6" s="145"/>
      <c r="F6" s="145"/>
      <c r="G6" s="145"/>
      <c r="H6" s="74"/>
    </row>
    <row r="7" spans="1:13" ht="8.25" customHeight="1" x14ac:dyDescent="0.25">
      <c r="A7" s="165"/>
      <c r="B7" s="166"/>
      <c r="C7" s="166"/>
      <c r="D7" s="166"/>
      <c r="E7" s="166"/>
      <c r="F7" s="166"/>
      <c r="G7" s="166"/>
      <c r="H7" s="74"/>
    </row>
    <row r="8" spans="1:13" ht="30.75" customHeight="1" x14ac:dyDescent="0.25">
      <c r="A8" s="83" t="str">
        <f>IF('Data Entry'!C16="yes","For Consolidated Reports - Subsidiary Reporting Entities Included in Report:","Not Consolidated")</f>
        <v>Not Consolidated</v>
      </c>
      <c r="B8" s="144" t="str">
        <f>IF('Data Entry'!C16="yes",IF('Data Entry'!C17="","",'Data Entry'!C17),"")</f>
        <v/>
      </c>
      <c r="C8" s="145"/>
      <c r="D8" s="145"/>
      <c r="E8" s="145"/>
      <c r="F8" s="145"/>
      <c r="G8" s="145"/>
      <c r="H8" s="74"/>
    </row>
    <row r="9" spans="1:13" ht="8.25" customHeight="1" x14ac:dyDescent="0.25">
      <c r="A9" s="165"/>
      <c r="B9" s="166"/>
      <c r="C9" s="166"/>
      <c r="D9" s="166"/>
      <c r="E9" s="166"/>
      <c r="F9" s="166"/>
      <c r="G9" s="166"/>
      <c r="H9" s="74"/>
    </row>
    <row r="10" spans="1:13" ht="48" customHeight="1" x14ac:dyDescent="0.25">
      <c r="A10" s="83" t="str">
        <f>IF('Data Entry'!C29="yes","For Substituted Reports - Jurisdiction in which the Transparency Report was Originally Filed:","Not Substituted")</f>
        <v>Not Substituted</v>
      </c>
      <c r="B10" s="144" t="str">
        <f>IF('Data Entry'!C29="yes",IF('Data Entry'!C30="","",'Data Entry'!C30),"")</f>
        <v/>
      </c>
      <c r="C10" s="144"/>
      <c r="D10" s="146" t="str">
        <f>IF('Data Entry'!C29="yes","Report Due Date in Other Jurisdiction","")</f>
        <v/>
      </c>
      <c r="E10" s="146"/>
      <c r="F10" s="146"/>
      <c r="G10" s="85" t="str">
        <f>IF('Data Entry'!C29="yes",IF('Data Entry'!C31="","",'Data Entry'!C31),"")</f>
        <v/>
      </c>
      <c r="H10" s="74"/>
    </row>
    <row r="11" spans="1:13" ht="7.5" customHeight="1" x14ac:dyDescent="0.25">
      <c r="A11" s="161"/>
      <c r="B11" s="162"/>
      <c r="C11" s="162"/>
      <c r="D11" s="162"/>
      <c r="E11" s="162"/>
      <c r="F11" s="162"/>
      <c r="G11" s="162"/>
      <c r="H11" s="74"/>
    </row>
    <row r="12" spans="1:13" s="9" customFormat="1" ht="19.5" customHeight="1" x14ac:dyDescent="0.25">
      <c r="A12" s="120" t="str">
        <f>IF('Data Entry'!C38="By Reporting Entity","Attestation by Reporting Entity","Attestation Through Independent Audit")</f>
        <v>Attestation by Reporting Entity</v>
      </c>
      <c r="B12" s="113"/>
      <c r="C12" s="113"/>
      <c r="D12" s="113"/>
      <c r="E12" s="113"/>
      <c r="F12" s="113"/>
      <c r="G12" s="113"/>
      <c r="H12" s="121"/>
    </row>
    <row r="13" spans="1:13" x14ac:dyDescent="0.25">
      <c r="A13" s="157"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8"/>
      <c r="C13" s="158"/>
      <c r="D13" s="158"/>
      <c r="E13" s="158"/>
      <c r="F13" s="158"/>
      <c r="G13" s="158"/>
      <c r="H13" s="74"/>
    </row>
    <row r="14" spans="1:13" x14ac:dyDescent="0.25">
      <c r="A14" s="157"/>
      <c r="B14" s="158"/>
      <c r="C14" s="158"/>
      <c r="D14" s="158"/>
      <c r="E14" s="158"/>
      <c r="F14" s="158"/>
      <c r="G14" s="158"/>
      <c r="H14" s="74"/>
    </row>
    <row r="15" spans="1:13" x14ac:dyDescent="0.25">
      <c r="A15" s="157"/>
      <c r="B15" s="158"/>
      <c r="C15" s="158"/>
      <c r="D15" s="158"/>
      <c r="E15" s="158"/>
      <c r="F15" s="158"/>
      <c r="G15" s="158"/>
      <c r="H15" s="74"/>
    </row>
    <row r="16" spans="1:13" ht="16.5" x14ac:dyDescent="0.25">
      <c r="A16" s="159"/>
      <c r="B16" s="160"/>
      <c r="C16" s="160"/>
      <c r="D16" s="160"/>
      <c r="E16" s="160"/>
      <c r="F16" s="160"/>
      <c r="G16" s="160"/>
      <c r="H16" s="74"/>
      <c r="M16" s="24"/>
    </row>
    <row r="17" spans="1:8" ht="23.25" customHeight="1" x14ac:dyDescent="0.25">
      <c r="A17" s="159"/>
      <c r="B17" s="160"/>
      <c r="C17" s="160"/>
      <c r="D17" s="160"/>
      <c r="E17" s="160"/>
      <c r="F17" s="160"/>
      <c r="G17" s="160"/>
      <c r="H17" s="74"/>
    </row>
    <row r="18" spans="1:8" x14ac:dyDescent="0.25">
      <c r="A18" s="116"/>
      <c r="B18" s="114"/>
      <c r="C18" s="114"/>
      <c r="D18" s="114"/>
      <c r="E18" s="114"/>
      <c r="F18" s="114"/>
      <c r="G18" s="114"/>
      <c r="H18" s="74"/>
    </row>
    <row r="19" spans="1:8" x14ac:dyDescent="0.25">
      <c r="A19" s="117"/>
      <c r="B19" s="115"/>
      <c r="C19" s="115"/>
      <c r="D19" s="115"/>
      <c r="E19" s="115"/>
      <c r="F19" s="115"/>
      <c r="G19" s="115"/>
      <c r="H19" s="74"/>
    </row>
    <row r="20" spans="1:8" ht="33" x14ac:dyDescent="0.25">
      <c r="A20" s="122" t="s">
        <v>464</v>
      </c>
      <c r="B20" s="151" t="str">
        <f>IF('Data Entry'!C42="","",'Data Entry'!C42)</f>
        <v>Timur Akzholov</v>
      </c>
      <c r="C20" s="151"/>
      <c r="D20" s="151"/>
      <c r="E20" s="151"/>
      <c r="F20" s="149" t="s">
        <v>466</v>
      </c>
      <c r="G20" s="153">
        <f>IF('Data Entry'!C44="","",'Data Entry'!C44)</f>
        <v>43249</v>
      </c>
      <c r="H20" s="74"/>
    </row>
    <row r="21" spans="1:8" ht="17.25" thickBot="1" x14ac:dyDescent="0.3">
      <c r="A21" s="123" t="s">
        <v>465</v>
      </c>
      <c r="B21" s="152" t="str">
        <f>IF('Data Entry'!C43="","",'Data Entry'!C43)</f>
        <v>Corporate tax manager</v>
      </c>
      <c r="C21" s="152"/>
      <c r="D21" s="152"/>
      <c r="E21" s="152"/>
      <c r="F21" s="150"/>
      <c r="G21" s="154"/>
      <c r="H21" s="124"/>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70" zoomScaleNormal="70" workbookViewId="0">
      <pane ySplit="9" topLeftCell="A10" activePane="bottomLeft" state="frozen"/>
      <selection activeCell="C36" sqref="C36"/>
      <selection pane="bottomLeft" activeCell="G12" sqref="G12"/>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76" t="s">
        <v>9</v>
      </c>
      <c r="B1" s="177"/>
      <c r="C1" s="177"/>
      <c r="D1" s="177"/>
      <c r="E1" s="177"/>
      <c r="F1" s="177"/>
      <c r="G1" s="177"/>
      <c r="H1" s="177"/>
      <c r="I1" s="177"/>
      <c r="J1" s="177"/>
      <c r="K1" s="177"/>
      <c r="L1" s="178"/>
      <c r="AC1" s="32" t="s">
        <v>81</v>
      </c>
      <c r="CW1" s="32" t="s">
        <v>411</v>
      </c>
    </row>
    <row r="2" spans="1:101" ht="15" customHeight="1" x14ac:dyDescent="0.25">
      <c r="A2" s="179"/>
      <c r="B2" s="180"/>
      <c r="C2" s="180"/>
      <c r="D2" s="180"/>
      <c r="E2" s="180"/>
      <c r="F2" s="180"/>
      <c r="G2" s="180"/>
      <c r="H2" s="180"/>
      <c r="I2" s="180"/>
      <c r="J2" s="180"/>
      <c r="K2" s="180"/>
      <c r="L2" s="181"/>
      <c r="AC2" s="32" t="s">
        <v>292</v>
      </c>
      <c r="CW2" s="32" t="s">
        <v>322</v>
      </c>
    </row>
    <row r="3" spans="1:101" ht="15" customHeight="1" x14ac:dyDescent="0.25">
      <c r="A3" s="182"/>
      <c r="B3" s="183"/>
      <c r="C3" s="183"/>
      <c r="D3" s="183"/>
      <c r="E3" s="183"/>
      <c r="F3" s="183"/>
      <c r="G3" s="183"/>
      <c r="H3" s="183"/>
      <c r="I3" s="183"/>
      <c r="J3" s="183"/>
      <c r="K3" s="183"/>
      <c r="L3" s="184"/>
      <c r="AC3" s="32" t="s">
        <v>293</v>
      </c>
      <c r="CW3" s="32" t="s">
        <v>386</v>
      </c>
    </row>
    <row r="4" spans="1:101" ht="16.5" customHeight="1" x14ac:dyDescent="0.25">
      <c r="A4" s="94" t="s">
        <v>2</v>
      </c>
      <c r="B4" s="95" t="s">
        <v>6</v>
      </c>
      <c r="C4" s="84">
        <f>'Cover Page - do not edit'!C3</f>
        <v>42736</v>
      </c>
      <c r="D4" s="97" t="s">
        <v>7</v>
      </c>
      <c r="E4" s="85">
        <f>'Cover Page - do not edit'!E3</f>
        <v>43100</v>
      </c>
      <c r="F4" s="28"/>
      <c r="G4" s="88"/>
      <c r="H4" s="87"/>
      <c r="I4" s="82"/>
      <c r="J4" s="28"/>
      <c r="K4" s="28"/>
      <c r="L4" s="29"/>
      <c r="AC4" s="32" t="s">
        <v>294</v>
      </c>
      <c r="CW4" s="32" t="s">
        <v>362</v>
      </c>
    </row>
    <row r="5" spans="1:101" ht="16.5" customHeight="1" x14ac:dyDescent="0.25">
      <c r="A5" s="94" t="s">
        <v>3</v>
      </c>
      <c r="B5" s="191" t="str">
        <f>'Cover Page - do not edit'!B2:G2</f>
        <v>PetroKazakhstan Inc.</v>
      </c>
      <c r="C5" s="192"/>
      <c r="D5" s="193"/>
      <c r="E5" s="193"/>
      <c r="F5" s="194"/>
      <c r="G5" s="96" t="s">
        <v>20</v>
      </c>
      <c r="H5" s="195" t="str">
        <f>IF('Data Entry'!C21="","",'Data Entry'!C21)</f>
        <v>CAD</v>
      </c>
      <c r="I5" s="196"/>
      <c r="J5" s="28"/>
      <c r="K5" s="28"/>
      <c r="L5" s="29"/>
      <c r="AC5" s="32" t="s">
        <v>295</v>
      </c>
      <c r="CW5" s="32" t="s">
        <v>335</v>
      </c>
    </row>
    <row r="6" spans="1:101" ht="32.25" customHeight="1" x14ac:dyDescent="0.25">
      <c r="A6" s="94" t="s">
        <v>4</v>
      </c>
      <c r="B6" s="185" t="str">
        <f>'Cover Page - do not edit'!B4</f>
        <v>E094872</v>
      </c>
      <c r="C6" s="186"/>
      <c r="D6" s="186"/>
      <c r="E6" s="186"/>
      <c r="F6" s="187"/>
      <c r="G6" s="86"/>
      <c r="H6" s="197"/>
      <c r="I6" s="197"/>
      <c r="J6" s="51"/>
      <c r="K6" s="51"/>
      <c r="L6" s="29"/>
      <c r="AC6" s="32" t="s">
        <v>296</v>
      </c>
      <c r="CW6" s="32" t="s">
        <v>419</v>
      </c>
    </row>
    <row r="7" spans="1:101" ht="32.25" customHeight="1" x14ac:dyDescent="0.25">
      <c r="A7" s="99" t="s">
        <v>5</v>
      </c>
      <c r="B7" s="188" t="str">
        <f>'Cover Page - do not edit'!B8:G8</f>
        <v/>
      </c>
      <c r="C7" s="189"/>
      <c r="D7" s="189"/>
      <c r="E7" s="189"/>
      <c r="F7" s="190"/>
      <c r="G7" s="79"/>
      <c r="H7" s="198"/>
      <c r="I7" s="198"/>
      <c r="J7" s="80"/>
      <c r="K7" s="81"/>
      <c r="L7" s="100"/>
      <c r="AC7" s="32" t="s">
        <v>297</v>
      </c>
      <c r="CW7" s="32" t="s">
        <v>372</v>
      </c>
    </row>
    <row r="8" spans="1:101" ht="24" customHeight="1" x14ac:dyDescent="0.25">
      <c r="A8" s="173" t="s">
        <v>10</v>
      </c>
      <c r="B8" s="174"/>
      <c r="C8" s="174"/>
      <c r="D8" s="174"/>
      <c r="E8" s="174"/>
      <c r="F8" s="174"/>
      <c r="G8" s="174"/>
      <c r="H8" s="174"/>
      <c r="I8" s="174"/>
      <c r="J8" s="174"/>
      <c r="K8" s="174"/>
      <c r="L8" s="175"/>
      <c r="AC8" s="32" t="s">
        <v>298</v>
      </c>
      <c r="CW8" s="32" t="s">
        <v>314</v>
      </c>
    </row>
    <row r="9" spans="1:101" ht="51" x14ac:dyDescent="0.25">
      <c r="A9" s="101" t="s">
        <v>11</v>
      </c>
      <c r="B9" s="89" t="s">
        <v>40</v>
      </c>
      <c r="C9" s="89" t="s">
        <v>41</v>
      </c>
      <c r="D9" s="90" t="s">
        <v>1</v>
      </c>
      <c r="E9" s="91" t="s">
        <v>12</v>
      </c>
      <c r="F9" s="92" t="s">
        <v>13</v>
      </c>
      <c r="G9" s="90" t="s">
        <v>14</v>
      </c>
      <c r="H9" s="92" t="s">
        <v>15</v>
      </c>
      <c r="I9" s="90" t="s">
        <v>16</v>
      </c>
      <c r="J9" s="89" t="s">
        <v>17</v>
      </c>
      <c r="K9" s="93" t="s">
        <v>18</v>
      </c>
      <c r="L9" s="102" t="s">
        <v>475</v>
      </c>
      <c r="AC9" s="32" t="s">
        <v>299</v>
      </c>
      <c r="CW9" s="32" t="s">
        <v>373</v>
      </c>
    </row>
    <row r="10" spans="1:101" ht="25.5" x14ac:dyDescent="0.25">
      <c r="A10" s="69" t="s">
        <v>168</v>
      </c>
      <c r="B10" s="65" t="s">
        <v>507</v>
      </c>
      <c r="C10" s="65"/>
      <c r="D10" s="66">
        <v>226930000</v>
      </c>
      <c r="E10" s="67"/>
      <c r="F10" s="67"/>
      <c r="G10" s="67"/>
      <c r="H10" s="67">
        <v>1640000</v>
      </c>
      <c r="I10" s="67"/>
      <c r="J10" s="67"/>
      <c r="K10" s="68">
        <f>IF(SUM(Table2[[#This Row],[Taxes]:[Infrastructure Improvement Payments]])=0,"",SUM(Table2[[#This Row],[Taxes]:[Infrastructure Improvement Payments]]))</f>
        <v>228570000</v>
      </c>
      <c r="L10" s="70"/>
      <c r="AC10" s="32" t="s">
        <v>300</v>
      </c>
      <c r="CW10" s="32" t="s">
        <v>414</v>
      </c>
    </row>
    <row r="11" spans="1:101" ht="25.5" x14ac:dyDescent="0.25">
      <c r="A11" s="71" t="s">
        <v>168</v>
      </c>
      <c r="B11" s="61" t="s">
        <v>508</v>
      </c>
      <c r="C11" s="61"/>
      <c r="D11" s="62">
        <v>56220000</v>
      </c>
      <c r="E11" s="63"/>
      <c r="F11" s="63"/>
      <c r="G11" s="63"/>
      <c r="H11" s="63"/>
      <c r="I11" s="63"/>
      <c r="J11" s="63"/>
      <c r="K11" s="64">
        <f>IF(SUM(Table2[[#This Row],[Taxes]:[Infrastructure Improvement Payments]])=0,"",SUM(Table2[[#This Row],[Taxes]:[Infrastructure Improvement Payments]]))</f>
        <v>56220000</v>
      </c>
      <c r="L11" s="72"/>
      <c r="AC11" s="32" t="s">
        <v>301</v>
      </c>
      <c r="CW11" s="32" t="s">
        <v>413</v>
      </c>
    </row>
    <row r="12" spans="1:101" ht="178.5" x14ac:dyDescent="0.25">
      <c r="A12" s="71" t="s">
        <v>168</v>
      </c>
      <c r="B12" s="61" t="s">
        <v>509</v>
      </c>
      <c r="C12" s="61"/>
      <c r="D12" s="62">
        <v>15770000</v>
      </c>
      <c r="E12" s="63"/>
      <c r="F12" s="63"/>
      <c r="G12" s="63"/>
      <c r="H12" s="63"/>
      <c r="I12" s="63"/>
      <c r="J12" s="63">
        <v>380000</v>
      </c>
      <c r="K12" s="64">
        <f>IF(SUM(Table2[[#This Row],[Taxes]:[Infrastructure Improvement Payments]])=0,"",SUM(Table2[[#This Row],[Taxes]:[Infrastructure Improvement Payments]]))</f>
        <v>16150000</v>
      </c>
      <c r="L12" s="72" t="s">
        <v>517</v>
      </c>
      <c r="AC12" s="32" t="s">
        <v>302</v>
      </c>
      <c r="CW12" s="32" t="s">
        <v>415</v>
      </c>
    </row>
    <row r="13" spans="1:101" ht="15" customHeight="1" x14ac:dyDescent="0.25">
      <c r="A13" s="71"/>
      <c r="B13" s="61"/>
      <c r="C13" s="61"/>
      <c r="D13" s="62"/>
      <c r="E13" s="63"/>
      <c r="F13" s="63"/>
      <c r="G13" s="63"/>
      <c r="H13" s="63"/>
      <c r="I13" s="63"/>
      <c r="J13" s="63"/>
      <c r="K13" s="64" t="str">
        <f>IF(SUM(Table2[[#This Row],[Taxes]:[Infrastructure Improvement Payments]])=0,"",SUM(Table2[[#This Row],[Taxes]:[Infrastructure Improvement Payments]]))</f>
        <v/>
      </c>
      <c r="L13" s="72"/>
      <c r="AC13" s="32" t="s">
        <v>303</v>
      </c>
      <c r="CW13" s="32" t="s">
        <v>416</v>
      </c>
    </row>
    <row r="14" spans="1:101" ht="15" customHeight="1" x14ac:dyDescent="0.25">
      <c r="A14" s="71"/>
      <c r="B14" s="61"/>
      <c r="C14" s="61"/>
      <c r="D14" s="62"/>
      <c r="E14" s="63"/>
      <c r="F14" s="63"/>
      <c r="G14" s="63"/>
      <c r="H14" s="63"/>
      <c r="I14" s="63"/>
      <c r="J14" s="63"/>
      <c r="K14" s="64" t="str">
        <f>IF(SUM(Table2[[#This Row],[Taxes]:[Infrastructure Improvement Payments]])=0,"",SUM(Table2[[#This Row],[Taxes]:[Infrastructure Improvement Payments]]))</f>
        <v/>
      </c>
      <c r="L14" s="72"/>
      <c r="AC14" s="32" t="s">
        <v>304</v>
      </c>
      <c r="CW14" s="32" t="s">
        <v>417</v>
      </c>
    </row>
    <row r="15" spans="1:101" ht="15" customHeight="1" x14ac:dyDescent="0.25">
      <c r="A15" s="71"/>
      <c r="B15" s="61"/>
      <c r="C15" s="61"/>
      <c r="D15" s="62"/>
      <c r="E15" s="63"/>
      <c r="F15" s="63"/>
      <c r="G15" s="63"/>
      <c r="H15" s="63"/>
      <c r="I15" s="63"/>
      <c r="J15" s="63"/>
      <c r="K15" s="64" t="str">
        <f>IF(SUM(Table2[[#This Row],[Taxes]:[Infrastructure Improvement Payments]])=0,"",SUM(Table2[[#This Row],[Taxes]:[Infrastructure Improvement Payments]]))</f>
        <v/>
      </c>
      <c r="L15" s="72"/>
      <c r="AC15" s="32" t="s">
        <v>89</v>
      </c>
      <c r="CW15" s="32" t="s">
        <v>420</v>
      </c>
    </row>
    <row r="16" spans="1:101" ht="15" customHeight="1" x14ac:dyDescent="0.25">
      <c r="A16" s="71"/>
      <c r="B16" s="61"/>
      <c r="C16" s="61"/>
      <c r="D16" s="62"/>
      <c r="E16" s="63"/>
      <c r="F16" s="63"/>
      <c r="G16" s="63"/>
      <c r="H16" s="63"/>
      <c r="I16" s="63"/>
      <c r="J16" s="63"/>
      <c r="K16" s="64" t="str">
        <f>IF(SUM(Table2[[#This Row],[Taxes]:[Infrastructure Improvement Payments]])=0,"",SUM(Table2[[#This Row],[Taxes]:[Infrastructure Improvement Payments]]))</f>
        <v/>
      </c>
      <c r="L16" s="72"/>
      <c r="AC16" s="32" t="s">
        <v>47</v>
      </c>
      <c r="CW16" s="32" t="s">
        <v>423</v>
      </c>
    </row>
    <row r="17" spans="1:101" ht="15" customHeight="1" x14ac:dyDescent="0.25">
      <c r="A17" s="71"/>
      <c r="B17" s="61"/>
      <c r="C17" s="61"/>
      <c r="D17" s="62"/>
      <c r="E17" s="63"/>
      <c r="F17" s="63"/>
      <c r="G17" s="63"/>
      <c r="H17" s="63"/>
      <c r="I17" s="63"/>
      <c r="J17" s="63"/>
      <c r="K17" s="64" t="str">
        <f>IF(SUM(Table2[[#This Row],[Taxes]:[Infrastructure Improvement Payments]])=0,"",SUM(Table2[[#This Row],[Taxes]:[Infrastructure Improvement Payments]]))</f>
        <v/>
      </c>
      <c r="L17" s="72"/>
      <c r="AC17" s="32" t="s">
        <v>46</v>
      </c>
      <c r="CW17" s="32" t="s">
        <v>422</v>
      </c>
    </row>
    <row r="18" spans="1:101" ht="15" customHeight="1" x14ac:dyDescent="0.25">
      <c r="A18" s="71"/>
      <c r="B18" s="61"/>
      <c r="C18" s="61"/>
      <c r="D18" s="62"/>
      <c r="E18" s="63"/>
      <c r="F18" s="63"/>
      <c r="G18" s="63"/>
      <c r="H18" s="63"/>
      <c r="I18" s="63"/>
      <c r="J18" s="63"/>
      <c r="K18" s="64" t="str">
        <f>IF(SUM(Table2[[#This Row],[Taxes]:[Infrastructure Improvement Payments]])=0,"",SUM(Table2[[#This Row],[Taxes]:[Infrastructure Improvement Payments]]))</f>
        <v/>
      </c>
      <c r="L18" s="72"/>
      <c r="AC18" s="32" t="s">
        <v>45</v>
      </c>
      <c r="CW18" s="32" t="s">
        <v>408</v>
      </c>
    </row>
    <row r="19" spans="1:101" ht="15" customHeight="1" x14ac:dyDescent="0.25">
      <c r="A19" s="71"/>
      <c r="B19" s="61"/>
      <c r="C19" s="61"/>
      <c r="D19" s="62"/>
      <c r="E19" s="63"/>
      <c r="F19" s="63"/>
      <c r="G19" s="63"/>
      <c r="H19" s="63"/>
      <c r="I19" s="63"/>
      <c r="J19" s="63"/>
      <c r="K19" s="64" t="str">
        <f>IF(SUM(Table2[[#This Row],[Taxes]:[Infrastructure Improvement Payments]])=0,"",SUM(Table2[[#This Row],[Taxes]:[Infrastructure Improvement Payments]]))</f>
        <v/>
      </c>
      <c r="L19" s="72"/>
      <c r="AC19" s="32" t="s">
        <v>44</v>
      </c>
      <c r="CW19" s="32" t="s">
        <v>424</v>
      </c>
    </row>
    <row r="20" spans="1:101" ht="15" customHeight="1" x14ac:dyDescent="0.25">
      <c r="A20" s="71"/>
      <c r="B20" s="61"/>
      <c r="C20" s="61"/>
      <c r="D20" s="62"/>
      <c r="E20" s="63"/>
      <c r="F20" s="63"/>
      <c r="G20" s="63"/>
      <c r="H20" s="63"/>
      <c r="I20" s="63"/>
      <c r="J20" s="63"/>
      <c r="K20" s="64" t="str">
        <f>IF(SUM(Table2[[#This Row],[Taxes]:[Infrastructure Improvement Payments]])=0,"",SUM(Table2[[#This Row],[Taxes]:[Infrastructure Improvement Payments]]))</f>
        <v/>
      </c>
      <c r="L20" s="72"/>
      <c r="AC20" s="32" t="s">
        <v>43</v>
      </c>
      <c r="CW20" s="32" t="s">
        <v>426</v>
      </c>
    </row>
    <row r="21" spans="1:101" ht="15" customHeight="1" x14ac:dyDescent="0.25">
      <c r="A21" s="71"/>
      <c r="B21" s="61"/>
      <c r="C21" s="61"/>
      <c r="D21" s="62"/>
      <c r="E21" s="63"/>
      <c r="F21" s="63"/>
      <c r="G21" s="63"/>
      <c r="H21" s="63"/>
      <c r="I21" s="63"/>
      <c r="J21" s="63"/>
      <c r="K21" s="64"/>
      <c r="L21" s="72"/>
      <c r="AC21" s="32" t="s">
        <v>48</v>
      </c>
      <c r="CW21" s="32" t="s">
        <v>425</v>
      </c>
    </row>
    <row r="22" spans="1:101" ht="15" customHeight="1" x14ac:dyDescent="0.25">
      <c r="A22" s="71"/>
      <c r="B22" s="61"/>
      <c r="C22" s="61"/>
      <c r="D22" s="62"/>
      <c r="E22" s="63"/>
      <c r="F22" s="63"/>
      <c r="G22" s="63"/>
      <c r="H22" s="63"/>
      <c r="I22" s="63"/>
      <c r="J22" s="63"/>
      <c r="K22" s="64"/>
      <c r="L22" s="72"/>
      <c r="AC22" s="32" t="s">
        <v>49</v>
      </c>
      <c r="CW22" s="32" t="s">
        <v>427</v>
      </c>
    </row>
    <row r="23" spans="1:101" ht="15" customHeight="1" x14ac:dyDescent="0.25">
      <c r="A23" s="71"/>
      <c r="B23" s="61"/>
      <c r="C23" s="61"/>
      <c r="D23" s="62"/>
      <c r="E23" s="63"/>
      <c r="F23" s="63"/>
      <c r="G23" s="63"/>
      <c r="H23" s="63"/>
      <c r="I23" s="63"/>
      <c r="J23" s="63"/>
      <c r="K23" s="64"/>
      <c r="L23" s="72"/>
      <c r="AC23" s="32" t="s">
        <v>50</v>
      </c>
      <c r="CW23" s="32" t="s">
        <v>428</v>
      </c>
    </row>
    <row r="24" spans="1:101" ht="15" customHeight="1" x14ac:dyDescent="0.25">
      <c r="A24" s="71"/>
      <c r="B24" s="61"/>
      <c r="C24" s="61"/>
      <c r="D24" s="62"/>
      <c r="E24" s="63"/>
      <c r="F24" s="63"/>
      <c r="G24" s="63"/>
      <c r="H24" s="63"/>
      <c r="I24" s="63"/>
      <c r="J24" s="63"/>
      <c r="K24" s="64"/>
      <c r="L24" s="72"/>
      <c r="AC24" s="32" t="s">
        <v>52</v>
      </c>
      <c r="CW24" s="32" t="s">
        <v>430</v>
      </c>
    </row>
    <row r="25" spans="1:101" ht="15" customHeight="1" x14ac:dyDescent="0.25">
      <c r="A25" s="71"/>
      <c r="B25" s="61"/>
      <c r="C25" s="61"/>
      <c r="D25" s="62"/>
      <c r="E25" s="63" t="s">
        <v>501</v>
      </c>
      <c r="F25" s="63"/>
      <c r="G25" s="63"/>
      <c r="H25" s="63"/>
      <c r="I25" s="63"/>
      <c r="J25" s="63"/>
      <c r="K25" s="64" t="str">
        <f>IF(SUM(Table2[[#This Row],[Taxes]:[Infrastructure Improvement Payments]])=0,"",SUM(Table2[[#This Row],[Taxes]:[Infrastructure Improvement Payments]]))</f>
        <v/>
      </c>
      <c r="L25" s="72"/>
      <c r="AC25" s="32" t="s">
        <v>51</v>
      </c>
      <c r="CW25" s="32" t="s">
        <v>431</v>
      </c>
    </row>
    <row r="26" spans="1:101" ht="15" customHeight="1" x14ac:dyDescent="0.25">
      <c r="A26" s="71"/>
      <c r="B26" s="61"/>
      <c r="C26" s="61"/>
      <c r="D26" s="62"/>
      <c r="E26" s="63"/>
      <c r="F26" s="63"/>
      <c r="G26" s="63"/>
      <c r="H26" s="63"/>
      <c r="I26" s="63"/>
      <c r="J26" s="63"/>
      <c r="K26" s="64" t="str">
        <f>IF(SUM(Table2[[#This Row],[Taxes]:[Infrastructure Improvement Payments]])=0,"",SUM(Table2[[#This Row],[Taxes]:[Infrastructure Improvement Payments]]))</f>
        <v/>
      </c>
      <c r="L26" s="72"/>
      <c r="AC26" s="32" t="s">
        <v>53</v>
      </c>
      <c r="CW26" s="32" t="s">
        <v>308</v>
      </c>
    </row>
    <row r="27" spans="1:101" ht="15" customHeight="1" x14ac:dyDescent="0.25">
      <c r="A27" s="71"/>
      <c r="B27" s="61"/>
      <c r="C27" s="61"/>
      <c r="D27" s="62"/>
      <c r="E27" s="63"/>
      <c r="F27" s="63"/>
      <c r="G27" s="63"/>
      <c r="H27" s="63"/>
      <c r="I27" s="63"/>
      <c r="J27" s="63"/>
      <c r="K27" s="64" t="str">
        <f>IF(SUM(Table2[[#This Row],[Taxes]:[Infrastructure Improvement Payments]])=0,"",SUM(Table2[[#This Row],[Taxes]:[Infrastructure Improvement Payments]]))</f>
        <v/>
      </c>
      <c r="L27" s="72"/>
      <c r="AC27" s="32" t="s">
        <v>54</v>
      </c>
      <c r="CW27" s="32" t="s">
        <v>433</v>
      </c>
    </row>
    <row r="28" spans="1:101" ht="15" customHeight="1" x14ac:dyDescent="0.25">
      <c r="A28" s="71"/>
      <c r="B28" s="61"/>
      <c r="C28" s="61"/>
      <c r="D28" s="62"/>
      <c r="E28" s="63"/>
      <c r="F28" s="61"/>
      <c r="G28" s="63"/>
      <c r="H28" s="63"/>
      <c r="I28" s="63"/>
      <c r="J28" s="63"/>
      <c r="K28" s="64" t="str">
        <f>IF(SUM(Table2[[#This Row],[Taxes]:[Infrastructure Improvement Payments]])=0,"",SUM(Table2[[#This Row],[Taxes]:[Infrastructure Improvement Payments]]))</f>
        <v/>
      </c>
      <c r="L28" s="72"/>
      <c r="AC28" s="32" t="s">
        <v>55</v>
      </c>
      <c r="CW28" s="32" t="s">
        <v>432</v>
      </c>
    </row>
    <row r="29" spans="1:101" ht="15" customHeight="1" x14ac:dyDescent="0.25">
      <c r="A29" s="71"/>
      <c r="B29" s="61"/>
      <c r="C29" s="61"/>
      <c r="D29" s="62"/>
      <c r="E29" s="63"/>
      <c r="F29" s="63"/>
      <c r="G29" s="63"/>
      <c r="H29" s="63"/>
      <c r="I29" s="63"/>
      <c r="J29" s="63"/>
      <c r="K29" s="64" t="str">
        <f>IF(SUM(Table2[[#This Row],[Taxes]:[Infrastructure Improvement Payments]])=0,"",SUM(Table2[[#This Row],[Taxes]:[Infrastructure Improvement Payments]]))</f>
        <v/>
      </c>
      <c r="L29" s="72"/>
      <c r="AC29" s="32" t="s">
        <v>56</v>
      </c>
      <c r="CW29" s="32" t="s">
        <v>387</v>
      </c>
    </row>
    <row r="30" spans="1:101" ht="15" customHeight="1" x14ac:dyDescent="0.25">
      <c r="A30" s="71"/>
      <c r="B30" s="61"/>
      <c r="C30" s="61"/>
      <c r="D30" s="62"/>
      <c r="E30" s="63"/>
      <c r="F30" s="63"/>
      <c r="G30" s="63"/>
      <c r="H30" s="63"/>
      <c r="I30" s="63"/>
      <c r="J30" s="63"/>
      <c r="K30" s="64" t="str">
        <f>IF(SUM(Table2[[#This Row],[Taxes]:[Infrastructure Improvement Payments]])=0,"",SUM(Table2[[#This Row],[Taxes]:[Infrastructure Improvement Payments]]))</f>
        <v/>
      </c>
      <c r="L30" s="72"/>
      <c r="AC30" s="32" t="s">
        <v>57</v>
      </c>
      <c r="CW30" s="32" t="s">
        <v>435</v>
      </c>
    </row>
    <row r="31" spans="1:101" ht="15" customHeight="1" x14ac:dyDescent="0.25">
      <c r="A31" s="71"/>
      <c r="B31" s="61"/>
      <c r="C31" s="61"/>
      <c r="D31" s="62"/>
      <c r="E31" s="63"/>
      <c r="F31" s="63"/>
      <c r="G31" s="63"/>
      <c r="H31" s="63"/>
      <c r="I31" s="63"/>
      <c r="J31" s="63"/>
      <c r="K31" s="64" t="str">
        <f>IF(SUM(Table2[[#This Row],[Taxes]:[Infrastructure Improvement Payments]])=0,"",SUM(Table2[[#This Row],[Taxes]:[Infrastructure Improvement Payments]]))</f>
        <v/>
      </c>
      <c r="L31" s="72"/>
      <c r="AC31" s="32" t="s">
        <v>60</v>
      </c>
      <c r="CW31" s="32" t="s">
        <v>436</v>
      </c>
    </row>
    <row r="32" spans="1:101" ht="15" customHeight="1" x14ac:dyDescent="0.25">
      <c r="A32" s="71"/>
      <c r="B32" s="61"/>
      <c r="C32" s="61"/>
      <c r="D32" s="62"/>
      <c r="E32" s="63"/>
      <c r="F32" s="63"/>
      <c r="G32" s="63"/>
      <c r="H32" s="63"/>
      <c r="I32" s="63"/>
      <c r="J32" s="63"/>
      <c r="K32" s="64" t="str">
        <f>IF(SUM(Table2[[#This Row],[Taxes]:[Infrastructure Improvement Payments]])=0,"",SUM(Table2[[#This Row],[Taxes]:[Infrastructure Improvement Payments]]))</f>
        <v/>
      </c>
      <c r="L32" s="72"/>
      <c r="AC32" s="32" t="s">
        <v>61</v>
      </c>
      <c r="CW32" s="32" t="s">
        <v>437</v>
      </c>
    </row>
    <row r="33" spans="1:101" ht="15" customHeight="1" x14ac:dyDescent="0.25">
      <c r="A33" s="71"/>
      <c r="B33" s="61"/>
      <c r="C33" s="61"/>
      <c r="D33" s="62"/>
      <c r="E33" s="63"/>
      <c r="F33" s="63"/>
      <c r="G33" s="63"/>
      <c r="H33" s="63"/>
      <c r="I33" s="63"/>
      <c r="J33" s="63"/>
      <c r="K33" s="64" t="str">
        <f>IF(SUM(Table2[[#This Row],[Taxes]:[Infrastructure Improvement Payments]])=0,"",SUM(Table2[[#This Row],[Taxes]:[Infrastructure Improvement Payments]]))</f>
        <v/>
      </c>
      <c r="L33" s="72"/>
      <c r="AC33" s="32" t="s">
        <v>62</v>
      </c>
      <c r="CW33" s="32" t="s">
        <v>434</v>
      </c>
    </row>
    <row r="34" spans="1:101" ht="15" customHeight="1" x14ac:dyDescent="0.25">
      <c r="A34" s="71"/>
      <c r="B34" s="61"/>
      <c r="C34" s="61"/>
      <c r="D34" s="62"/>
      <c r="E34" s="63"/>
      <c r="F34" s="63"/>
      <c r="G34" s="63"/>
      <c r="H34" s="63"/>
      <c r="I34" s="63"/>
      <c r="J34" s="63"/>
      <c r="K34" s="64" t="str">
        <f>IF(SUM(Table2[[#This Row],[Taxes]:[Infrastructure Improvement Payments]])=0,"",SUM(Table2[[#This Row],[Taxes]:[Infrastructure Improvement Payments]]))</f>
        <v/>
      </c>
      <c r="L34" s="72"/>
      <c r="AC34" s="32" t="s">
        <v>63</v>
      </c>
      <c r="CW34" s="32" t="s">
        <v>439</v>
      </c>
    </row>
    <row r="35" spans="1:101" ht="15" customHeight="1" x14ac:dyDescent="0.25">
      <c r="A35" s="71"/>
      <c r="B35" s="61"/>
      <c r="C35" s="61"/>
      <c r="D35" s="62"/>
      <c r="E35" s="63"/>
      <c r="F35" s="63"/>
      <c r="G35" s="63"/>
      <c r="H35" s="63"/>
      <c r="I35" s="63"/>
      <c r="J35" s="63"/>
      <c r="K35" s="64" t="str">
        <f>IF(SUM(Table2[[#This Row],[Taxes]:[Infrastructure Improvement Payments]])=0,"",SUM(Table2[[#This Row],[Taxes]:[Infrastructure Improvement Payments]]))</f>
        <v/>
      </c>
      <c r="L35" s="72"/>
      <c r="AC35" s="32" t="s">
        <v>64</v>
      </c>
      <c r="CW35" s="32" t="s">
        <v>438</v>
      </c>
    </row>
    <row r="36" spans="1:101" ht="15" customHeight="1" x14ac:dyDescent="0.25">
      <c r="A36" s="71"/>
      <c r="B36" s="61"/>
      <c r="C36" s="61"/>
      <c r="D36" s="62"/>
      <c r="E36" s="63"/>
      <c r="F36" s="63"/>
      <c r="G36" s="63"/>
      <c r="H36" s="63"/>
      <c r="I36" s="63"/>
      <c r="J36" s="63"/>
      <c r="K36" s="64" t="str">
        <f>IF(SUM(Table2[[#This Row],[Taxes]:[Infrastructure Improvement Payments]])=0,"",SUM(Table2[[#This Row],[Taxes]:[Infrastructure Improvement Payments]]))</f>
        <v/>
      </c>
      <c r="L36" s="72"/>
      <c r="AC36" s="32" t="s">
        <v>65</v>
      </c>
      <c r="CW36" s="32" t="s">
        <v>440</v>
      </c>
    </row>
    <row r="37" spans="1:101" ht="15" customHeight="1" x14ac:dyDescent="0.25">
      <c r="A37" s="77"/>
      <c r="B37" s="75"/>
      <c r="C37" s="75"/>
      <c r="D37" s="75"/>
      <c r="E37" s="75"/>
      <c r="F37" s="75"/>
      <c r="G37" s="75"/>
      <c r="H37" s="75"/>
      <c r="I37" s="75"/>
      <c r="J37" s="75"/>
      <c r="K37" s="75" t="str">
        <f>IF(SUM(Table2[[#This Row],[Taxes]:[Infrastructure Improvement Payments]])=0,"",SUM(Table2[[#This Row],[Taxes]:[Infrastructure Improvement Payments]]))</f>
        <v/>
      </c>
      <c r="L37" s="76"/>
      <c r="AC37" s="32" t="s">
        <v>59</v>
      </c>
      <c r="CW37" s="32" t="s">
        <v>443</v>
      </c>
    </row>
    <row r="38" spans="1:101" ht="70.5" customHeight="1" thickBot="1" x14ac:dyDescent="0.3">
      <c r="A38" s="98" t="s">
        <v>21</v>
      </c>
      <c r="B38" s="170"/>
      <c r="C38" s="171"/>
      <c r="D38" s="171"/>
      <c r="E38" s="171"/>
      <c r="F38" s="171"/>
      <c r="G38" s="171"/>
      <c r="H38" s="171"/>
      <c r="I38" s="171"/>
      <c r="J38" s="171"/>
      <c r="K38" s="171"/>
      <c r="L38" s="172"/>
      <c r="AC38" s="32" t="s">
        <v>66</v>
      </c>
      <c r="CW38" s="32" t="s">
        <v>442</v>
      </c>
    </row>
    <row r="39" spans="1:101" x14ac:dyDescent="0.25">
      <c r="A39" s="167" t="s">
        <v>498</v>
      </c>
      <c r="B39" s="167"/>
      <c r="C39" s="167"/>
      <c r="D39" s="167"/>
      <c r="E39" s="167"/>
      <c r="F39" s="167"/>
      <c r="G39" s="167"/>
      <c r="H39" s="167"/>
      <c r="I39" s="167"/>
      <c r="J39" s="167"/>
      <c r="K39" s="167"/>
      <c r="AC39" s="32" t="s">
        <v>67</v>
      </c>
      <c r="CW39" s="32" t="s">
        <v>421</v>
      </c>
    </row>
    <row r="40" spans="1:101" x14ac:dyDescent="0.25">
      <c r="A40" s="168" t="s">
        <v>482</v>
      </c>
      <c r="B40" s="168"/>
      <c r="C40" s="168"/>
      <c r="D40" s="168"/>
      <c r="E40" s="168"/>
      <c r="F40" s="168"/>
      <c r="G40" s="168"/>
      <c r="H40" s="168"/>
      <c r="I40" s="168"/>
      <c r="J40" s="168"/>
      <c r="K40" s="168"/>
      <c r="AC40" s="32" t="s">
        <v>68</v>
      </c>
      <c r="CW40" s="32" t="s">
        <v>441</v>
      </c>
    </row>
    <row r="41" spans="1:101" x14ac:dyDescent="0.25">
      <c r="A41" s="169" t="s">
        <v>481</v>
      </c>
      <c r="B41" s="169"/>
      <c r="C41" s="169"/>
      <c r="D41" s="169"/>
      <c r="E41" s="169"/>
      <c r="F41" s="169"/>
      <c r="G41" s="169"/>
      <c r="H41" s="169"/>
      <c r="I41" s="169"/>
      <c r="J41" s="169"/>
      <c r="K41" s="169"/>
      <c r="AC41" s="32" t="s">
        <v>91</v>
      </c>
      <c r="CW41" s="32" t="s">
        <v>444</v>
      </c>
    </row>
    <row r="42" spans="1:101" x14ac:dyDescent="0.25">
      <c r="A42" s="168" t="s">
        <v>483</v>
      </c>
      <c r="B42" s="168"/>
      <c r="C42" s="168"/>
      <c r="D42" s="168"/>
      <c r="E42" s="168"/>
      <c r="F42" s="168"/>
      <c r="G42" s="168"/>
      <c r="H42" s="168"/>
      <c r="I42" s="168"/>
      <c r="J42" s="168"/>
      <c r="K42" s="168"/>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70" zoomScaleNormal="70" workbookViewId="0">
      <pane ySplit="9" topLeftCell="A10" activePane="bottomLeft" state="frozen"/>
      <selection activeCell="C36" sqref="C36"/>
      <selection pane="bottomLeft" activeCell="J10" sqref="J10:J14"/>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55" t="s">
        <v>9</v>
      </c>
      <c r="B1" s="205"/>
      <c r="C1" s="205"/>
      <c r="D1" s="205"/>
      <c r="E1" s="205"/>
      <c r="F1" s="205"/>
      <c r="G1" s="205"/>
      <c r="H1" s="205"/>
      <c r="I1" s="205"/>
      <c r="J1" s="205"/>
      <c r="K1" s="206"/>
      <c r="L1" s="1"/>
      <c r="AB1" s="32" t="s">
        <v>81</v>
      </c>
    </row>
    <row r="2" spans="1:28" ht="15" customHeight="1" x14ac:dyDescent="0.25">
      <c r="A2" s="207"/>
      <c r="B2" s="208"/>
      <c r="C2" s="208"/>
      <c r="D2" s="208"/>
      <c r="E2" s="208"/>
      <c r="F2" s="208"/>
      <c r="G2" s="208"/>
      <c r="H2" s="208"/>
      <c r="I2" s="208"/>
      <c r="J2" s="208"/>
      <c r="K2" s="209"/>
      <c r="L2" s="1"/>
      <c r="AB2" s="32" t="s">
        <v>292</v>
      </c>
    </row>
    <row r="3" spans="1:28" ht="15" customHeight="1" x14ac:dyDescent="0.25">
      <c r="A3" s="207"/>
      <c r="B3" s="208"/>
      <c r="C3" s="208"/>
      <c r="D3" s="208"/>
      <c r="E3" s="208"/>
      <c r="F3" s="208"/>
      <c r="G3" s="208"/>
      <c r="H3" s="208"/>
      <c r="I3" s="208"/>
      <c r="J3" s="208"/>
      <c r="K3" s="209"/>
      <c r="L3" s="1"/>
      <c r="AB3" s="32" t="s">
        <v>293</v>
      </c>
    </row>
    <row r="4" spans="1:28" ht="16.5" customHeight="1" x14ac:dyDescent="0.25">
      <c r="A4" s="94" t="s">
        <v>2</v>
      </c>
      <c r="B4" s="110" t="s">
        <v>6</v>
      </c>
      <c r="C4" s="85">
        <f>'Cover Page - do not edit'!C3</f>
        <v>42736</v>
      </c>
      <c r="D4" s="110" t="s">
        <v>7</v>
      </c>
      <c r="E4" s="85">
        <f>'Cover Page - do not edit'!E3</f>
        <v>43100</v>
      </c>
      <c r="F4" s="103"/>
      <c r="G4" s="103"/>
      <c r="H4" s="103"/>
      <c r="I4" s="103"/>
      <c r="J4" s="103"/>
      <c r="K4" s="106"/>
      <c r="L4" s="1"/>
      <c r="AB4" s="32" t="s">
        <v>294</v>
      </c>
    </row>
    <row r="5" spans="1:28" ht="16.5" x14ac:dyDescent="0.25">
      <c r="A5" s="109" t="s">
        <v>3</v>
      </c>
      <c r="B5" s="210" t="str">
        <f>'Cover Page - do not edit'!B2:G2</f>
        <v>PetroKazakhstan Inc.</v>
      </c>
      <c r="C5" s="210"/>
      <c r="D5" s="211"/>
      <c r="E5" s="211"/>
      <c r="F5" s="211"/>
      <c r="G5" s="111" t="s">
        <v>20</v>
      </c>
      <c r="H5" s="212" t="str">
        <f>IF('Data Entry'!C21="","",'Data Entry'!C21)</f>
        <v>CAD</v>
      </c>
      <c r="I5" s="212"/>
      <c r="J5" s="103"/>
      <c r="K5" s="106"/>
      <c r="L5" s="1"/>
      <c r="AB5" s="32" t="s">
        <v>295</v>
      </c>
    </row>
    <row r="6" spans="1:28" ht="32.25" customHeight="1" x14ac:dyDescent="0.25">
      <c r="A6" s="109" t="s">
        <v>4</v>
      </c>
      <c r="B6" s="210" t="str">
        <f>'Cover Page - do not edit'!B4</f>
        <v>E094872</v>
      </c>
      <c r="C6" s="210"/>
      <c r="D6" s="210"/>
      <c r="E6" s="210"/>
      <c r="F6" s="210"/>
      <c r="G6" s="104"/>
      <c r="H6" s="204"/>
      <c r="I6" s="204"/>
      <c r="J6" s="105"/>
      <c r="K6" s="107"/>
      <c r="L6" s="1"/>
      <c r="AB6" s="32" t="s">
        <v>296</v>
      </c>
    </row>
    <row r="7" spans="1:28" ht="33" customHeight="1" x14ac:dyDescent="0.25">
      <c r="A7" s="109" t="s">
        <v>5</v>
      </c>
      <c r="B7" s="144" t="str">
        <f>'Cover Page - do not edit'!B8:G8</f>
        <v/>
      </c>
      <c r="C7" s="145"/>
      <c r="D7" s="145"/>
      <c r="E7" s="145"/>
      <c r="F7" s="145"/>
      <c r="G7" s="78"/>
      <c r="H7" s="204"/>
      <c r="I7" s="204"/>
      <c r="J7" s="105"/>
      <c r="K7" s="107"/>
      <c r="L7" s="1"/>
      <c r="AB7" s="32" t="s">
        <v>297</v>
      </c>
    </row>
    <row r="8" spans="1:28" ht="24" customHeight="1" x14ac:dyDescent="0.25">
      <c r="A8" s="201" t="s">
        <v>19</v>
      </c>
      <c r="B8" s="202"/>
      <c r="C8" s="202"/>
      <c r="D8" s="202"/>
      <c r="E8" s="202"/>
      <c r="F8" s="202"/>
      <c r="G8" s="202"/>
      <c r="H8" s="202"/>
      <c r="I8" s="202"/>
      <c r="J8" s="202"/>
      <c r="K8" s="203"/>
      <c r="L8" s="1"/>
      <c r="AB8" s="32" t="s">
        <v>298</v>
      </c>
    </row>
    <row r="9" spans="1:28" ht="49.5" x14ac:dyDescent="0.25">
      <c r="A9" s="108" t="s">
        <v>11</v>
      </c>
      <c r="B9" s="90" t="s">
        <v>305</v>
      </c>
      <c r="C9" s="90" t="s">
        <v>1</v>
      </c>
      <c r="D9" s="91" t="s">
        <v>12</v>
      </c>
      <c r="E9" s="90" t="s">
        <v>13</v>
      </c>
      <c r="F9" s="90" t="s">
        <v>14</v>
      </c>
      <c r="G9" s="90" t="s">
        <v>15</v>
      </c>
      <c r="H9" s="90" t="s">
        <v>16</v>
      </c>
      <c r="I9" s="90" t="s">
        <v>17</v>
      </c>
      <c r="J9" s="91" t="s">
        <v>486</v>
      </c>
      <c r="K9" s="102" t="s">
        <v>42</v>
      </c>
      <c r="L9" s="1"/>
      <c r="AB9" s="32" t="s">
        <v>299</v>
      </c>
    </row>
    <row r="10" spans="1:28" ht="25.5" x14ac:dyDescent="0.25">
      <c r="A10" s="71" t="s">
        <v>168</v>
      </c>
      <c r="B10" s="61" t="s">
        <v>510</v>
      </c>
      <c r="C10" s="63">
        <v>111680000</v>
      </c>
      <c r="D10" s="63"/>
      <c r="E10" s="63"/>
      <c r="F10" s="63"/>
      <c r="G10" s="63">
        <v>440000</v>
      </c>
      <c r="H10" s="63"/>
      <c r="I10" s="63">
        <v>310000</v>
      </c>
      <c r="J10" s="73">
        <f>IF(SUM(Table25[[#This Row],[Taxes]:[Infrastructure Improvement Payments]])=0,"",SUM(Table25[[#This Row],[Taxes]:[Infrastructure Improvement Payments]]))</f>
        <v>112430000</v>
      </c>
      <c r="K10" s="102"/>
      <c r="L10" s="1"/>
      <c r="AB10" s="32" t="s">
        <v>300</v>
      </c>
    </row>
    <row r="11" spans="1:28" ht="16.5" x14ac:dyDescent="0.25">
      <c r="A11" s="71" t="s">
        <v>168</v>
      </c>
      <c r="B11" s="61" t="s">
        <v>511</v>
      </c>
      <c r="C11" s="63">
        <v>41240000</v>
      </c>
      <c r="D11" s="63"/>
      <c r="E11" s="63"/>
      <c r="F11" s="63"/>
      <c r="G11" s="63">
        <v>80000</v>
      </c>
      <c r="H11" s="63"/>
      <c r="I11" s="63"/>
      <c r="J11" s="73">
        <f>IF(SUM(Table25[[#This Row],[Taxes]:[Infrastructure Improvement Payments]])=0,"",SUM(Table25[[#This Row],[Taxes]:[Infrastructure Improvement Payments]]))</f>
        <v>41320000</v>
      </c>
      <c r="K11" s="72"/>
      <c r="L11" s="1"/>
      <c r="AB11" s="32" t="s">
        <v>301</v>
      </c>
    </row>
    <row r="12" spans="1:28" ht="25.5" x14ac:dyDescent="0.25">
      <c r="A12" s="71" t="s">
        <v>168</v>
      </c>
      <c r="B12" s="61" t="s">
        <v>512</v>
      </c>
      <c r="C12" s="63">
        <v>4610000</v>
      </c>
      <c r="D12" s="63"/>
      <c r="E12" s="63"/>
      <c r="F12" s="63"/>
      <c r="G12" s="63">
        <v>120000</v>
      </c>
      <c r="H12" s="63"/>
      <c r="I12" s="63"/>
      <c r="J12" s="73">
        <f>IF(SUM(Table25[[#This Row],[Taxes]:[Infrastructure Improvement Payments]])=0,"",SUM(Table25[[#This Row],[Taxes]:[Infrastructure Improvement Payments]]))</f>
        <v>4730000</v>
      </c>
      <c r="K12" s="72"/>
      <c r="L12" s="1"/>
      <c r="AB12" s="32" t="s">
        <v>302</v>
      </c>
    </row>
    <row r="13" spans="1:28" ht="76.5" x14ac:dyDescent="0.25">
      <c r="A13" s="71" t="s">
        <v>168</v>
      </c>
      <c r="B13" s="61" t="s">
        <v>513</v>
      </c>
      <c r="C13" s="63">
        <v>21560000</v>
      </c>
      <c r="D13" s="63"/>
      <c r="E13" s="63"/>
      <c r="F13" s="63"/>
      <c r="G13" s="63"/>
      <c r="H13" s="63"/>
      <c r="I13" s="63">
        <v>70000</v>
      </c>
      <c r="J13" s="73">
        <f>IF(SUM(Table25[[#This Row],[Taxes]:[Infrastructure Improvement Payments]])=0,"",SUM(Table25[[#This Row],[Taxes]:[Infrastructure Improvement Payments]]))</f>
        <v>21630000</v>
      </c>
      <c r="K13" s="72" t="s">
        <v>515</v>
      </c>
      <c r="L13" s="1"/>
      <c r="AB13" s="32" t="s">
        <v>303</v>
      </c>
    </row>
    <row r="14" spans="1:28" ht="76.5" x14ac:dyDescent="0.25">
      <c r="A14" s="71" t="s">
        <v>168</v>
      </c>
      <c r="B14" s="61" t="s">
        <v>514</v>
      </c>
      <c r="C14" s="63">
        <v>119830000</v>
      </c>
      <c r="D14" s="63"/>
      <c r="E14" s="63"/>
      <c r="F14" s="63"/>
      <c r="G14" s="63">
        <v>1000000</v>
      </c>
      <c r="H14" s="63"/>
      <c r="I14" s="63"/>
      <c r="J14" s="73">
        <f>IF(SUM(Table25[[#This Row],[Taxes]:[Infrastructure Improvement Payments]])=0,"",SUM(Table25[[#This Row],[Taxes]:[Infrastructure Improvement Payments]]))</f>
        <v>120830000</v>
      </c>
      <c r="K14" s="72" t="s">
        <v>516</v>
      </c>
      <c r="L14" s="1"/>
      <c r="AB14" s="32" t="s">
        <v>304</v>
      </c>
    </row>
    <row r="15" spans="1:28" ht="229.5" x14ac:dyDescent="0.25">
      <c r="A15" s="71"/>
      <c r="B15" s="61"/>
      <c r="C15" s="61"/>
      <c r="D15" s="62"/>
      <c r="E15" s="63"/>
      <c r="F15" s="63"/>
      <c r="G15" s="63"/>
      <c r="H15" s="63"/>
      <c r="I15" s="63"/>
      <c r="J15" s="73" t="str">
        <f>IF(SUM(Table25[[#This Row],[Taxes]:[Infrastructure Improvement Payments]])=0,"",SUM(Table25[[#This Row],[Taxes]:[Infrastructure Improvement Payments]]))</f>
        <v/>
      </c>
      <c r="K15" s="72" t="s">
        <v>517</v>
      </c>
      <c r="L15" s="1"/>
      <c r="AB15" s="32" t="s">
        <v>89</v>
      </c>
    </row>
    <row r="16" spans="1:28" ht="16.5" x14ac:dyDescent="0.25">
      <c r="A16" s="71"/>
      <c r="B16" s="61"/>
      <c r="C16" s="61"/>
      <c r="D16" s="62"/>
      <c r="E16" s="63"/>
      <c r="F16" s="63"/>
      <c r="G16" s="63"/>
      <c r="H16" s="63"/>
      <c r="I16" s="63"/>
      <c r="J16" s="73" t="str">
        <f>IF(SUM(Table25[[#This Row],[Taxes]:[Infrastructure Improvement Payments]])=0,"",SUM(Table25[[#This Row],[Taxes]:[Infrastructure Improvement Payments]]))</f>
        <v/>
      </c>
      <c r="K16" s="72"/>
      <c r="L16" s="1"/>
      <c r="AB16" s="32" t="s">
        <v>47</v>
      </c>
    </row>
    <row r="17" spans="1:28" ht="16.5" x14ac:dyDescent="0.25">
      <c r="A17" s="71"/>
      <c r="B17" s="61"/>
      <c r="C17" s="61"/>
      <c r="D17" s="62"/>
      <c r="E17" s="63"/>
      <c r="F17" s="63"/>
      <c r="G17" s="63"/>
      <c r="H17" s="63"/>
      <c r="I17" s="63"/>
      <c r="J17" s="73" t="str">
        <f>IF(SUM(Table25[[#This Row],[Taxes]:[Infrastructure Improvement Payments]])=0,"",SUM(Table25[[#This Row],[Taxes]:[Infrastructure Improvement Payments]]))</f>
        <v/>
      </c>
      <c r="K17" s="72"/>
      <c r="L17" s="1"/>
      <c r="AB17" s="32" t="s">
        <v>46</v>
      </c>
    </row>
    <row r="18" spans="1:28" ht="16.5" x14ac:dyDescent="0.25">
      <c r="A18" s="71"/>
      <c r="B18" s="61"/>
      <c r="C18" s="61"/>
      <c r="D18" s="62"/>
      <c r="E18" s="63"/>
      <c r="F18" s="63"/>
      <c r="G18" s="63"/>
      <c r="H18" s="63"/>
      <c r="I18" s="63"/>
      <c r="J18" s="73" t="str">
        <f>IF(SUM(Table25[[#This Row],[Taxes]:[Infrastructure Improvement Payments]])=0,"",SUM(Table25[[#This Row],[Taxes]:[Infrastructure Improvement Payments]]))</f>
        <v/>
      </c>
      <c r="K18" s="72"/>
      <c r="L18" s="1"/>
      <c r="AB18" s="32" t="s">
        <v>45</v>
      </c>
    </row>
    <row r="19" spans="1:28" ht="16.5" x14ac:dyDescent="0.25">
      <c r="A19" s="71"/>
      <c r="B19" s="61"/>
      <c r="C19" s="61"/>
      <c r="D19" s="62"/>
      <c r="E19" s="63"/>
      <c r="F19" s="63"/>
      <c r="G19" s="63"/>
      <c r="H19" s="63"/>
      <c r="I19" s="63"/>
      <c r="J19" s="73" t="str">
        <f>IF(SUM(Table25[[#This Row],[Taxes]:[Infrastructure Improvement Payments]])=0,"",SUM(Table25[[#This Row],[Taxes]:[Infrastructure Improvement Payments]]))</f>
        <v/>
      </c>
      <c r="K19" s="72"/>
      <c r="L19" s="1"/>
      <c r="AB19" s="32" t="s">
        <v>44</v>
      </c>
    </row>
    <row r="20" spans="1:28" ht="16.5" x14ac:dyDescent="0.25">
      <c r="A20" s="71"/>
      <c r="B20" s="61"/>
      <c r="C20" s="61"/>
      <c r="D20" s="62"/>
      <c r="E20" s="63"/>
      <c r="F20" s="63"/>
      <c r="G20" s="63"/>
      <c r="H20" s="63"/>
      <c r="I20" s="63"/>
      <c r="J20" s="73" t="str">
        <f>IF(SUM(Table25[[#This Row],[Taxes]:[Infrastructure Improvement Payments]])=0,"",SUM(Table25[[#This Row],[Taxes]:[Infrastructure Improvement Payments]]))</f>
        <v/>
      </c>
      <c r="K20" s="72"/>
      <c r="L20" s="1"/>
      <c r="AB20" s="32" t="s">
        <v>43</v>
      </c>
    </row>
    <row r="21" spans="1:28" ht="16.5" x14ac:dyDescent="0.25">
      <c r="A21" s="71"/>
      <c r="B21" s="61"/>
      <c r="C21" s="61"/>
      <c r="D21" s="62"/>
      <c r="E21" s="63"/>
      <c r="F21" s="63"/>
      <c r="G21" s="63"/>
      <c r="H21" s="63"/>
      <c r="I21" s="63"/>
      <c r="J21" s="73" t="str">
        <f>IF(SUM(Table25[[#This Row],[Taxes]:[Infrastructure Improvement Payments]])=0,"",SUM(Table25[[#This Row],[Taxes]:[Infrastructure Improvement Payments]]))</f>
        <v/>
      </c>
      <c r="K21" s="72"/>
      <c r="L21" s="1"/>
      <c r="AB21" s="32" t="s">
        <v>48</v>
      </c>
    </row>
    <row r="22" spans="1:28" ht="16.5" x14ac:dyDescent="0.25">
      <c r="A22" s="71"/>
      <c r="B22" s="61"/>
      <c r="C22" s="61"/>
      <c r="D22" s="62"/>
      <c r="E22" s="63"/>
      <c r="F22" s="63"/>
      <c r="G22" s="63"/>
      <c r="H22" s="63"/>
      <c r="I22" s="63"/>
      <c r="J22" s="73" t="str">
        <f>IF(SUM(Table25[[#This Row],[Taxes]:[Infrastructure Improvement Payments]])=0,"",SUM(Table25[[#This Row],[Taxes]:[Infrastructure Improvement Payments]]))</f>
        <v/>
      </c>
      <c r="K22" s="72"/>
      <c r="L22" s="1"/>
      <c r="AB22" s="32" t="s">
        <v>49</v>
      </c>
    </row>
    <row r="23" spans="1:28" ht="16.5" x14ac:dyDescent="0.25">
      <c r="A23" s="71"/>
      <c r="B23" s="61"/>
      <c r="C23" s="61"/>
      <c r="D23" s="62"/>
      <c r="E23" s="63"/>
      <c r="F23" s="63"/>
      <c r="G23" s="63"/>
      <c r="H23" s="63"/>
      <c r="I23" s="63"/>
      <c r="J23" s="73" t="str">
        <f>IF(SUM(Table25[[#This Row],[Taxes]:[Infrastructure Improvement Payments]])=0,"",SUM(Table25[[#This Row],[Taxes]:[Infrastructure Improvement Payments]]))</f>
        <v/>
      </c>
      <c r="K23" s="72"/>
      <c r="L23" s="1"/>
      <c r="AB23" s="32" t="s">
        <v>50</v>
      </c>
    </row>
    <row r="24" spans="1:28" ht="16.5" x14ac:dyDescent="0.25">
      <c r="A24" s="71"/>
      <c r="B24" s="61"/>
      <c r="C24" s="61"/>
      <c r="D24" s="62"/>
      <c r="E24" s="63"/>
      <c r="F24" s="63"/>
      <c r="G24" s="63"/>
      <c r="H24" s="63"/>
      <c r="I24" s="63"/>
      <c r="J24" s="73" t="str">
        <f>IF(SUM(Table25[[#This Row],[Taxes]:[Infrastructure Improvement Payments]])=0,"",SUM(Table25[[#This Row],[Taxes]:[Infrastructure Improvement Payments]]))</f>
        <v/>
      </c>
      <c r="K24" s="72"/>
      <c r="L24" s="1"/>
      <c r="AB24" s="32" t="s">
        <v>52</v>
      </c>
    </row>
    <row r="25" spans="1:28" ht="16.5" x14ac:dyDescent="0.25">
      <c r="A25" s="71"/>
      <c r="B25" s="61"/>
      <c r="C25" s="61"/>
      <c r="D25" s="62"/>
      <c r="E25" s="63"/>
      <c r="F25" s="63"/>
      <c r="G25" s="63"/>
      <c r="H25" s="63"/>
      <c r="I25" s="63"/>
      <c r="J25" s="73" t="str">
        <f>IF(SUM(Table25[[#This Row],[Taxes]:[Infrastructure Improvement Payments]])=0,"",SUM(Table25[[#This Row],[Taxes]:[Infrastructure Improvement Payments]]))</f>
        <v/>
      </c>
      <c r="K25" s="72"/>
      <c r="L25" s="1"/>
      <c r="AB25" s="32" t="s">
        <v>51</v>
      </c>
    </row>
    <row r="26" spans="1:28" ht="16.5" x14ac:dyDescent="0.25">
      <c r="A26" s="71"/>
      <c r="B26" s="61"/>
      <c r="C26" s="61"/>
      <c r="D26" s="62"/>
      <c r="E26" s="63"/>
      <c r="F26" s="63"/>
      <c r="G26" s="63"/>
      <c r="H26" s="63"/>
      <c r="I26" s="63"/>
      <c r="J26" s="73" t="str">
        <f>IF(SUM(Table25[[#This Row],[Taxes]:[Infrastructure Improvement Payments]])=0,"",SUM(Table25[[#This Row],[Taxes]:[Infrastructure Improvement Payments]]))</f>
        <v/>
      </c>
      <c r="K26" s="72"/>
      <c r="L26" s="1"/>
      <c r="AB26" s="32" t="s">
        <v>53</v>
      </c>
    </row>
    <row r="27" spans="1:28" ht="16.5" x14ac:dyDescent="0.25">
      <c r="A27" s="71"/>
      <c r="B27" s="61"/>
      <c r="C27" s="61"/>
      <c r="D27" s="62"/>
      <c r="E27" s="63"/>
      <c r="F27" s="63"/>
      <c r="G27" s="63"/>
      <c r="H27" s="63"/>
      <c r="I27" s="63"/>
      <c r="J27" s="73" t="str">
        <f>IF(SUM(Table25[[#This Row],[Taxes]:[Infrastructure Improvement Payments]])=0,"",SUM(Table25[[#This Row],[Taxes]:[Infrastructure Improvement Payments]]))</f>
        <v/>
      </c>
      <c r="K27" s="72"/>
      <c r="L27" s="1"/>
      <c r="AB27" s="32" t="s">
        <v>54</v>
      </c>
    </row>
    <row r="28" spans="1:28" ht="16.5" x14ac:dyDescent="0.25">
      <c r="A28" s="71"/>
      <c r="B28" s="61"/>
      <c r="C28" s="61"/>
      <c r="D28" s="62"/>
      <c r="E28" s="63"/>
      <c r="F28" s="63"/>
      <c r="G28" s="63"/>
      <c r="H28" s="63"/>
      <c r="I28" s="63"/>
      <c r="J28" s="73" t="str">
        <f>IF(SUM(Table25[[#This Row],[Taxes]:[Infrastructure Improvement Payments]])=0,"",SUM(Table25[[#This Row],[Taxes]:[Infrastructure Improvement Payments]]))</f>
        <v/>
      </c>
      <c r="K28" s="72"/>
      <c r="L28" s="1"/>
      <c r="AB28" s="32" t="s">
        <v>55</v>
      </c>
    </row>
    <row r="29" spans="1:28" ht="16.5" x14ac:dyDescent="0.25">
      <c r="A29" s="71"/>
      <c r="B29" s="61"/>
      <c r="C29" s="61"/>
      <c r="D29" s="62"/>
      <c r="E29" s="63"/>
      <c r="F29" s="63"/>
      <c r="G29" s="63"/>
      <c r="H29" s="63"/>
      <c r="I29" s="63"/>
      <c r="J29" s="73" t="str">
        <f>IF(SUM(Table25[[#This Row],[Taxes]:[Infrastructure Improvement Payments]])=0,"",SUM(Table25[[#This Row],[Taxes]:[Infrastructure Improvement Payments]]))</f>
        <v/>
      </c>
      <c r="K29" s="72"/>
      <c r="L29" s="1"/>
      <c r="AB29" s="32" t="s">
        <v>56</v>
      </c>
    </row>
    <row r="30" spans="1:28" ht="16.5" x14ac:dyDescent="0.25">
      <c r="A30" s="71"/>
      <c r="B30" s="61"/>
      <c r="C30" s="61"/>
      <c r="D30" s="62"/>
      <c r="E30" s="63"/>
      <c r="F30" s="63"/>
      <c r="G30" s="63"/>
      <c r="H30" s="63"/>
      <c r="I30" s="63"/>
      <c r="J30" s="73" t="str">
        <f>IF(SUM(Table25[[#This Row],[Taxes]:[Infrastructure Improvement Payments]])=0,"",SUM(Table25[[#This Row],[Taxes]:[Infrastructure Improvement Payments]]))</f>
        <v/>
      </c>
      <c r="K30" s="72"/>
      <c r="L30" s="1"/>
      <c r="AB30" s="32" t="s">
        <v>57</v>
      </c>
    </row>
    <row r="31" spans="1:28" ht="16.5" x14ac:dyDescent="0.25">
      <c r="A31" s="71"/>
      <c r="B31" s="61"/>
      <c r="C31" s="61"/>
      <c r="D31" s="62"/>
      <c r="E31" s="63"/>
      <c r="F31" s="63"/>
      <c r="G31" s="63"/>
      <c r="H31" s="63"/>
      <c r="I31" s="63"/>
      <c r="J31" s="73" t="str">
        <f>IF(SUM(Table25[[#This Row],[Taxes]:[Infrastructure Improvement Payments]])=0,"",SUM(Table25[[#This Row],[Taxes]:[Infrastructure Improvement Payments]]))</f>
        <v/>
      </c>
      <c r="K31" s="72"/>
      <c r="L31" s="1"/>
      <c r="AB31" s="32" t="s">
        <v>60</v>
      </c>
    </row>
    <row r="32" spans="1:28" ht="16.5" x14ac:dyDescent="0.25">
      <c r="A32" s="71"/>
      <c r="B32" s="61"/>
      <c r="C32" s="61"/>
      <c r="D32" s="62"/>
      <c r="E32" s="63"/>
      <c r="F32" s="63"/>
      <c r="G32" s="63"/>
      <c r="H32" s="63"/>
      <c r="I32" s="63"/>
      <c r="J32" s="73" t="str">
        <f>IF(SUM(Table25[[#This Row],[Taxes]:[Infrastructure Improvement Payments]])=0,"",SUM(Table25[[#This Row],[Taxes]:[Infrastructure Improvement Payments]]))</f>
        <v/>
      </c>
      <c r="K32" s="72"/>
      <c r="L32" s="1"/>
      <c r="AB32" s="32" t="s">
        <v>61</v>
      </c>
    </row>
    <row r="33" spans="1:28" ht="16.5" x14ac:dyDescent="0.25">
      <c r="A33" s="71"/>
      <c r="B33" s="61"/>
      <c r="C33" s="61"/>
      <c r="D33" s="62"/>
      <c r="E33" s="63"/>
      <c r="F33" s="63"/>
      <c r="G33" s="63"/>
      <c r="H33" s="63"/>
      <c r="I33" s="63"/>
      <c r="J33" s="73" t="str">
        <f>IF(SUM(Table25[[#This Row],[Taxes]:[Infrastructure Improvement Payments]])=0,"",SUM(Table25[[#This Row],[Taxes]:[Infrastructure Improvement Payments]]))</f>
        <v/>
      </c>
      <c r="K33" s="72"/>
      <c r="L33" s="1"/>
      <c r="AB33" s="32" t="s">
        <v>62</v>
      </c>
    </row>
    <row r="34" spans="1:28" ht="16.5" x14ac:dyDescent="0.25">
      <c r="A34" s="71"/>
      <c r="B34" s="61"/>
      <c r="C34" s="61"/>
      <c r="D34" s="62"/>
      <c r="E34" s="63"/>
      <c r="F34" s="63"/>
      <c r="G34" s="63"/>
      <c r="H34" s="63"/>
      <c r="I34" s="63"/>
      <c r="J34" s="73" t="str">
        <f>IF(SUM(Table25[[#This Row],[Taxes]:[Infrastructure Improvement Payments]])=0,"",SUM(Table25[[#This Row],[Taxes]:[Infrastructure Improvement Payments]]))</f>
        <v/>
      </c>
      <c r="K34" s="72"/>
      <c r="L34" s="1"/>
      <c r="AB34" s="32" t="s">
        <v>63</v>
      </c>
    </row>
    <row r="35" spans="1:28" ht="16.5" x14ac:dyDescent="0.25">
      <c r="A35" s="71"/>
      <c r="B35" s="61"/>
      <c r="C35" s="61"/>
      <c r="D35" s="62"/>
      <c r="E35" s="63"/>
      <c r="F35" s="63"/>
      <c r="G35" s="63"/>
      <c r="H35" s="63"/>
      <c r="I35" s="63"/>
      <c r="J35" s="73" t="str">
        <f>IF(SUM(Table25[[#This Row],[Taxes]:[Infrastructure Improvement Payments]])=0,"",SUM(Table25[[#This Row],[Taxes]:[Infrastructure Improvement Payments]]))</f>
        <v/>
      </c>
      <c r="K35" s="72"/>
      <c r="L35" s="1"/>
      <c r="AB35" s="32" t="s">
        <v>64</v>
      </c>
    </row>
    <row r="36" spans="1:28" ht="16.5" x14ac:dyDescent="0.25">
      <c r="A36" s="71"/>
      <c r="B36" s="61"/>
      <c r="C36" s="61"/>
      <c r="D36" s="62"/>
      <c r="E36" s="63"/>
      <c r="F36" s="63"/>
      <c r="G36" s="63"/>
      <c r="H36" s="63"/>
      <c r="I36" s="63"/>
      <c r="J36" s="73" t="str">
        <f>IF(SUM(Table25[[#This Row],[Taxes]:[Infrastructure Improvement Payments]])=0,"",SUM(Table25[[#This Row],[Taxes]:[Infrastructure Improvement Payments]]))</f>
        <v/>
      </c>
      <c r="K36" s="72"/>
      <c r="L36" s="1"/>
      <c r="AB36" s="32" t="s">
        <v>65</v>
      </c>
    </row>
    <row r="37" spans="1:28" ht="16.5" x14ac:dyDescent="0.25">
      <c r="A37" s="71"/>
      <c r="B37" s="61"/>
      <c r="C37" s="61"/>
      <c r="D37" s="62"/>
      <c r="E37" s="63"/>
      <c r="F37" s="63"/>
      <c r="G37" s="63"/>
      <c r="H37" s="63"/>
      <c r="I37" s="63"/>
      <c r="J37" s="73" t="str">
        <f>IF(SUM(Table25[[#This Row],[Taxes]:[Infrastructure Improvement Payments]])=0,"",SUM(Table25[[#This Row],[Taxes]:[Infrastructure Improvement Payments]]))</f>
        <v/>
      </c>
      <c r="K37" s="72"/>
      <c r="L37" s="1"/>
      <c r="AB37" s="32" t="s">
        <v>59</v>
      </c>
    </row>
    <row r="38" spans="1:28" ht="70.5" customHeight="1" thickBot="1" x14ac:dyDescent="0.3">
      <c r="A38" s="112" t="s">
        <v>474</v>
      </c>
      <c r="B38" s="199"/>
      <c r="C38" s="199"/>
      <c r="D38" s="199"/>
      <c r="E38" s="199"/>
      <c r="F38" s="199"/>
      <c r="G38" s="199"/>
      <c r="H38" s="199"/>
      <c r="I38" s="199"/>
      <c r="J38" s="199"/>
      <c r="K38" s="200"/>
      <c r="L38" s="1"/>
      <c r="AB38" s="32" t="s">
        <v>66</v>
      </c>
    </row>
    <row r="39" spans="1:28" x14ac:dyDescent="0.25">
      <c r="A39" s="167" t="s">
        <v>499</v>
      </c>
      <c r="B39" s="167"/>
      <c r="C39" s="167"/>
      <c r="D39" s="167"/>
      <c r="E39" s="167"/>
      <c r="F39" s="167"/>
      <c r="G39" s="167"/>
      <c r="H39" s="167"/>
      <c r="I39" s="167"/>
      <c r="J39" s="167"/>
      <c r="K39" s="167"/>
      <c r="AB39" s="32" t="s">
        <v>67</v>
      </c>
    </row>
    <row r="40" spans="1:28" x14ac:dyDescent="0.25">
      <c r="A40" s="169" t="s">
        <v>480</v>
      </c>
      <c r="B40" s="169"/>
      <c r="C40" s="169"/>
      <c r="D40" s="169"/>
      <c r="E40" s="169"/>
      <c r="F40" s="169"/>
      <c r="G40" s="169"/>
      <c r="H40" s="169"/>
      <c r="I40" s="169"/>
      <c r="J40" s="169"/>
      <c r="K40" s="169"/>
      <c r="AB40" s="32" t="s">
        <v>91</v>
      </c>
    </row>
    <row r="41" spans="1:28" ht="15" customHeight="1" x14ac:dyDescent="0.25">
      <c r="A41" s="168" t="s">
        <v>487</v>
      </c>
      <c r="B41" s="168"/>
      <c r="C41" s="168"/>
      <c r="D41" s="168"/>
      <c r="E41" s="168"/>
      <c r="F41" s="168"/>
      <c r="G41" s="168"/>
      <c r="H41" s="168"/>
      <c r="I41" s="168"/>
      <c r="J41" s="168"/>
      <c r="K41" s="168"/>
      <c r="AB41" s="32" t="s">
        <v>69</v>
      </c>
    </row>
    <row r="42" spans="1:28" x14ac:dyDescent="0.25">
      <c r="AB42" s="32" t="s">
        <v>70</v>
      </c>
    </row>
    <row r="43" spans="1:28" x14ac:dyDescent="0.25">
      <c r="AB43" s="32" t="s">
        <v>71</v>
      </c>
    </row>
    <row r="44" spans="1:28" x14ac:dyDescent="0.25">
      <c r="AB44" s="32" t="s">
        <v>72</v>
      </c>
    </row>
    <row r="45" spans="1:28" x14ac:dyDescent="0.25">
      <c r="AB45" s="32" t="s">
        <v>73</v>
      </c>
    </row>
    <row r="46" spans="1:28" x14ac:dyDescent="0.25">
      <c r="AB46" s="32" t="s">
        <v>74</v>
      </c>
    </row>
    <row r="47" spans="1:28" x14ac:dyDescent="0.25">
      <c r="AB47" s="32" t="s">
        <v>75</v>
      </c>
    </row>
    <row r="48" spans="1:28" x14ac:dyDescent="0.25">
      <c r="AB48" s="32" t="s">
        <v>76</v>
      </c>
    </row>
    <row r="49" spans="28:28" x14ac:dyDescent="0.25">
      <c r="AB49" s="32" t="s">
        <v>77</v>
      </c>
    </row>
    <row r="50" spans="28:28" x14ac:dyDescent="0.25">
      <c r="AB50" s="32" t="s">
        <v>78</v>
      </c>
    </row>
    <row r="51" spans="28:28" x14ac:dyDescent="0.25">
      <c r="AB51" s="32" t="s">
        <v>82</v>
      </c>
    </row>
    <row r="52" spans="28:28" x14ac:dyDescent="0.25">
      <c r="AB52" s="32" t="s">
        <v>79</v>
      </c>
    </row>
    <row r="53" spans="28:28" x14ac:dyDescent="0.25">
      <c r="AB53" s="32" t="s">
        <v>80</v>
      </c>
    </row>
    <row r="54" spans="28:28" x14ac:dyDescent="0.25">
      <c r="AB54" s="32" t="s">
        <v>83</v>
      </c>
    </row>
    <row r="55" spans="28:28" x14ac:dyDescent="0.25">
      <c r="AB55" s="32" t="s">
        <v>84</v>
      </c>
    </row>
    <row r="56" spans="28:28" x14ac:dyDescent="0.25">
      <c r="AB56" s="32" t="s">
        <v>58</v>
      </c>
    </row>
    <row r="57" spans="28:28" x14ac:dyDescent="0.25">
      <c r="AB57" s="32" t="s">
        <v>85</v>
      </c>
    </row>
    <row r="58" spans="28:28" x14ac:dyDescent="0.25">
      <c r="AB58" s="32" t="s">
        <v>86</v>
      </c>
    </row>
    <row r="59" spans="28:28" x14ac:dyDescent="0.25">
      <c r="AB59" s="32" t="s">
        <v>87</v>
      </c>
    </row>
    <row r="60" spans="28:28" x14ac:dyDescent="0.25">
      <c r="AB60" s="32" t="s">
        <v>92</v>
      </c>
    </row>
    <row r="61" spans="28:28" x14ac:dyDescent="0.25">
      <c r="AB61" s="32" t="s">
        <v>98</v>
      </c>
    </row>
    <row r="62" spans="28:28" x14ac:dyDescent="0.25">
      <c r="AB62" s="32" t="s">
        <v>163</v>
      </c>
    </row>
    <row r="63" spans="28:28" x14ac:dyDescent="0.25">
      <c r="AB63" s="32" t="s">
        <v>94</v>
      </c>
    </row>
    <row r="64" spans="28:28" x14ac:dyDescent="0.25">
      <c r="AB64" s="32" t="s">
        <v>93</v>
      </c>
    </row>
    <row r="65" spans="28:28" x14ac:dyDescent="0.25">
      <c r="AB65" s="32" t="s">
        <v>97</v>
      </c>
    </row>
    <row r="66" spans="28:28" x14ac:dyDescent="0.25">
      <c r="AB66" s="32" t="s">
        <v>99</v>
      </c>
    </row>
    <row r="67" spans="28:28" x14ac:dyDescent="0.25">
      <c r="AB67" s="32" t="s">
        <v>96</v>
      </c>
    </row>
    <row r="68" spans="28:28" x14ac:dyDescent="0.25">
      <c r="AB68" s="32" t="s">
        <v>144</v>
      </c>
    </row>
    <row r="69" spans="28:28" x14ac:dyDescent="0.25">
      <c r="AB69" s="32" t="s">
        <v>100</v>
      </c>
    </row>
    <row r="70" spans="28:28" x14ac:dyDescent="0.25">
      <c r="AB70" s="32" t="s">
        <v>101</v>
      </c>
    </row>
    <row r="71" spans="28:28" x14ac:dyDescent="0.25">
      <c r="AB71" s="32" t="s">
        <v>102</v>
      </c>
    </row>
    <row r="72" spans="28:28" x14ac:dyDescent="0.25">
      <c r="AB72" s="32" t="s">
        <v>103</v>
      </c>
    </row>
    <row r="73" spans="28:28" x14ac:dyDescent="0.25">
      <c r="AB73" s="32" t="s">
        <v>106</v>
      </c>
    </row>
    <row r="74" spans="28:28" x14ac:dyDescent="0.25">
      <c r="AB74" s="32" t="s">
        <v>105</v>
      </c>
    </row>
    <row r="75" spans="28:28" x14ac:dyDescent="0.25">
      <c r="AB75" s="32" t="s">
        <v>107</v>
      </c>
    </row>
    <row r="76" spans="28:28" x14ac:dyDescent="0.25">
      <c r="AB76" s="32" t="s">
        <v>108</v>
      </c>
    </row>
    <row r="77" spans="28:28" x14ac:dyDescent="0.25">
      <c r="AB77" s="32" t="s">
        <v>109</v>
      </c>
    </row>
    <row r="78" spans="28:28" x14ac:dyDescent="0.25">
      <c r="AB78" s="32" t="s">
        <v>111</v>
      </c>
    </row>
    <row r="79" spans="28:28" x14ac:dyDescent="0.25">
      <c r="AB79" s="32" t="s">
        <v>253</v>
      </c>
    </row>
    <row r="80" spans="28:28" x14ac:dyDescent="0.25">
      <c r="AB80" s="32" t="s">
        <v>134</v>
      </c>
    </row>
    <row r="81" spans="28:28" x14ac:dyDescent="0.25">
      <c r="AB81" s="32" t="s">
        <v>113</v>
      </c>
    </row>
    <row r="82" spans="28:28" x14ac:dyDescent="0.25">
      <c r="AB82" s="32" t="s">
        <v>110</v>
      </c>
    </row>
    <row r="83" spans="28:28" x14ac:dyDescent="0.25">
      <c r="AB83" s="32" t="s">
        <v>115</v>
      </c>
    </row>
    <row r="84" spans="28:28" x14ac:dyDescent="0.25">
      <c r="AB84" s="32" t="s">
        <v>118</v>
      </c>
    </row>
    <row r="85" spans="28:28" x14ac:dyDescent="0.25">
      <c r="AB85" s="32" t="s">
        <v>120</v>
      </c>
    </row>
    <row r="86" spans="28:28" x14ac:dyDescent="0.25">
      <c r="AB86" s="32" t="s">
        <v>117</v>
      </c>
    </row>
    <row r="87" spans="28:28" x14ac:dyDescent="0.25">
      <c r="AB87" s="32" t="s">
        <v>116</v>
      </c>
    </row>
    <row r="88" spans="28:28" x14ac:dyDescent="0.25">
      <c r="AB88" s="32" t="s">
        <v>121</v>
      </c>
    </row>
    <row r="89" spans="28:28" x14ac:dyDescent="0.25">
      <c r="AB89" s="32" t="s">
        <v>126</v>
      </c>
    </row>
    <row r="90" spans="28:28" x14ac:dyDescent="0.25">
      <c r="AB90" s="32" t="s">
        <v>218</v>
      </c>
    </row>
    <row r="91" spans="28:28" x14ac:dyDescent="0.25">
      <c r="AB91" s="32" t="s">
        <v>258</v>
      </c>
    </row>
    <row r="92" spans="28:28" x14ac:dyDescent="0.25">
      <c r="AB92" s="32" t="s">
        <v>122</v>
      </c>
    </row>
    <row r="93" spans="28:28" x14ac:dyDescent="0.25">
      <c r="AB93" s="32" t="s">
        <v>131</v>
      </c>
    </row>
    <row r="94" spans="28:28" x14ac:dyDescent="0.25">
      <c r="AB94" s="32" t="s">
        <v>125</v>
      </c>
    </row>
    <row r="95" spans="28:28" x14ac:dyDescent="0.25">
      <c r="AB95" s="32" t="s">
        <v>104</v>
      </c>
    </row>
    <row r="96" spans="28:28" x14ac:dyDescent="0.25">
      <c r="AB96" s="32" t="s">
        <v>128</v>
      </c>
    </row>
    <row r="97" spans="28:28" x14ac:dyDescent="0.25">
      <c r="AB97" s="32" t="s">
        <v>129</v>
      </c>
    </row>
    <row r="98" spans="28:28" x14ac:dyDescent="0.25">
      <c r="AB98" s="32" t="s">
        <v>135</v>
      </c>
    </row>
    <row r="99" spans="28:28" x14ac:dyDescent="0.25">
      <c r="AB99" s="32" t="s">
        <v>130</v>
      </c>
    </row>
    <row r="100" spans="28:28" x14ac:dyDescent="0.25">
      <c r="AB100" s="32" t="s">
        <v>124</v>
      </c>
    </row>
    <row r="101" spans="28:28" x14ac:dyDescent="0.25">
      <c r="AB101" s="32" t="s">
        <v>133</v>
      </c>
    </row>
    <row r="102" spans="28:28" x14ac:dyDescent="0.25">
      <c r="AB102" s="32" t="s">
        <v>138</v>
      </c>
    </row>
    <row r="103" spans="28:28" x14ac:dyDescent="0.25">
      <c r="AB103" s="32" t="s">
        <v>137</v>
      </c>
    </row>
    <row r="104" spans="28:28" x14ac:dyDescent="0.25">
      <c r="AB104" s="32" t="s">
        <v>127</v>
      </c>
    </row>
    <row r="105" spans="28:28" x14ac:dyDescent="0.25">
      <c r="AB105" s="32" t="s">
        <v>132</v>
      </c>
    </row>
    <row r="106" spans="28:28" x14ac:dyDescent="0.25">
      <c r="AB106" s="32" t="s">
        <v>139</v>
      </c>
    </row>
    <row r="107" spans="28:28" x14ac:dyDescent="0.25">
      <c r="AB107" s="32" t="s">
        <v>140</v>
      </c>
    </row>
    <row r="108" spans="28:28" x14ac:dyDescent="0.25">
      <c r="AB108" s="32" t="s">
        <v>145</v>
      </c>
    </row>
    <row r="109" spans="28:28" x14ac:dyDescent="0.25">
      <c r="AB109" s="32" t="s">
        <v>142</v>
      </c>
    </row>
    <row r="110" spans="28:28" x14ac:dyDescent="0.25">
      <c r="AB110" s="32" t="s">
        <v>278</v>
      </c>
    </row>
    <row r="111" spans="28:28" x14ac:dyDescent="0.25">
      <c r="AB111" s="32" t="s">
        <v>143</v>
      </c>
    </row>
    <row r="112" spans="28:28" x14ac:dyDescent="0.25">
      <c r="AB112" s="32" t="s">
        <v>141</v>
      </c>
    </row>
    <row r="113" spans="28:28" x14ac:dyDescent="0.25">
      <c r="AB113" s="32" t="s">
        <v>146</v>
      </c>
    </row>
    <row r="114" spans="28:28" x14ac:dyDescent="0.25">
      <c r="AB114" s="32" t="s">
        <v>154</v>
      </c>
    </row>
    <row r="115" spans="28:28" x14ac:dyDescent="0.25">
      <c r="AB115" s="32" t="s">
        <v>151</v>
      </c>
    </row>
    <row r="116" spans="28:28" x14ac:dyDescent="0.25">
      <c r="AB116" s="32" t="s">
        <v>147</v>
      </c>
    </row>
    <row r="117" spans="28:28" x14ac:dyDescent="0.25">
      <c r="AB117" s="32" t="s">
        <v>153</v>
      </c>
    </row>
    <row r="118" spans="28:28" x14ac:dyDescent="0.25">
      <c r="AB118" s="32" t="s">
        <v>152</v>
      </c>
    </row>
    <row r="119" spans="28:28" x14ac:dyDescent="0.25">
      <c r="AB119" s="32" t="s">
        <v>148</v>
      </c>
    </row>
    <row r="120" spans="28:28" x14ac:dyDescent="0.25">
      <c r="AB120" s="32" t="s">
        <v>150</v>
      </c>
    </row>
    <row r="121" spans="28:28" x14ac:dyDescent="0.25">
      <c r="AB121" s="32" t="s">
        <v>149</v>
      </c>
    </row>
    <row r="122" spans="28:28" x14ac:dyDescent="0.25">
      <c r="AB122" s="32" t="s">
        <v>155</v>
      </c>
    </row>
    <row r="123" spans="28:28" x14ac:dyDescent="0.25">
      <c r="AB123" s="32" t="s">
        <v>157</v>
      </c>
    </row>
    <row r="124" spans="28:28" x14ac:dyDescent="0.25">
      <c r="AB124" s="32" t="s">
        <v>159</v>
      </c>
    </row>
    <row r="125" spans="28:28" x14ac:dyDescent="0.25">
      <c r="AB125" s="32" t="s">
        <v>156</v>
      </c>
    </row>
    <row r="126" spans="28:28" x14ac:dyDescent="0.25">
      <c r="AB126" s="32" t="s">
        <v>158</v>
      </c>
    </row>
    <row r="127" spans="28:28" x14ac:dyDescent="0.25">
      <c r="AB127" s="32" t="s">
        <v>168</v>
      </c>
    </row>
    <row r="128" spans="28:28" x14ac:dyDescent="0.25">
      <c r="AB128" s="32" t="s">
        <v>160</v>
      </c>
    </row>
    <row r="129" spans="28:28" x14ac:dyDescent="0.25">
      <c r="AB129" s="32" t="s">
        <v>162</v>
      </c>
    </row>
    <row r="130" spans="28:28" x14ac:dyDescent="0.25">
      <c r="AB130" s="32" t="s">
        <v>165</v>
      </c>
    </row>
    <row r="131" spans="28:28" x14ac:dyDescent="0.25">
      <c r="AB131" s="32" t="s">
        <v>166</v>
      </c>
    </row>
    <row r="132" spans="28:28" x14ac:dyDescent="0.25">
      <c r="AB132" s="32" t="s">
        <v>167</v>
      </c>
    </row>
    <row r="133" spans="28:28" x14ac:dyDescent="0.25">
      <c r="AB133" s="32" t="s">
        <v>161</v>
      </c>
    </row>
    <row r="134" spans="28:28" x14ac:dyDescent="0.25">
      <c r="AB134" s="32" t="s">
        <v>169</v>
      </c>
    </row>
    <row r="135" spans="28:28" x14ac:dyDescent="0.25">
      <c r="AB135" s="32" t="s">
        <v>178</v>
      </c>
    </row>
    <row r="136" spans="28:28" x14ac:dyDescent="0.25">
      <c r="AB136" s="32" t="s">
        <v>170</v>
      </c>
    </row>
    <row r="137" spans="28:28" x14ac:dyDescent="0.25">
      <c r="AB137" s="32" t="s">
        <v>175</v>
      </c>
    </row>
    <row r="138" spans="28:28" x14ac:dyDescent="0.25">
      <c r="AB138" s="32" t="s">
        <v>174</v>
      </c>
    </row>
    <row r="139" spans="28:28" x14ac:dyDescent="0.25">
      <c r="AB139" s="32" t="s">
        <v>179</v>
      </c>
    </row>
    <row r="140" spans="28:28" x14ac:dyDescent="0.25">
      <c r="AB140" s="32" t="s">
        <v>172</v>
      </c>
    </row>
    <row r="141" spans="28:28" x14ac:dyDescent="0.25">
      <c r="AB141" s="32" t="s">
        <v>176</v>
      </c>
    </row>
    <row r="142" spans="28:28" x14ac:dyDescent="0.25">
      <c r="AB142" s="32" t="s">
        <v>177</v>
      </c>
    </row>
    <row r="143" spans="28:28" x14ac:dyDescent="0.25">
      <c r="AB143" s="32" t="s">
        <v>191</v>
      </c>
    </row>
    <row r="144" spans="28:28" x14ac:dyDescent="0.25">
      <c r="AB144" s="32" t="s">
        <v>187</v>
      </c>
    </row>
    <row r="145" spans="28:28" x14ac:dyDescent="0.25">
      <c r="AB145" s="32" t="s">
        <v>185</v>
      </c>
    </row>
    <row r="146" spans="28:28" x14ac:dyDescent="0.25">
      <c r="AB146" s="32" t="s">
        <v>199</v>
      </c>
    </row>
    <row r="147" spans="28:28" x14ac:dyDescent="0.25">
      <c r="AB147" s="32" t="s">
        <v>201</v>
      </c>
    </row>
    <row r="148" spans="28:28" x14ac:dyDescent="0.25">
      <c r="AB148" s="32" t="s">
        <v>198</v>
      </c>
    </row>
    <row r="149" spans="28:28" x14ac:dyDescent="0.25">
      <c r="AB149" s="32" t="s">
        <v>188</v>
      </c>
    </row>
    <row r="150" spans="28:28" x14ac:dyDescent="0.25">
      <c r="AB150" s="32" t="s">
        <v>196</v>
      </c>
    </row>
    <row r="151" spans="28:28" x14ac:dyDescent="0.25">
      <c r="AB151" s="32" t="s">
        <v>186</v>
      </c>
    </row>
    <row r="152" spans="28:28" x14ac:dyDescent="0.25">
      <c r="AB152" s="32" t="s">
        <v>193</v>
      </c>
    </row>
    <row r="153" spans="28:28" x14ac:dyDescent="0.25">
      <c r="AB153" s="32" t="s">
        <v>194</v>
      </c>
    </row>
    <row r="154" spans="28:28" x14ac:dyDescent="0.25">
      <c r="AB154" s="32" t="s">
        <v>197</v>
      </c>
    </row>
    <row r="155" spans="28:28" x14ac:dyDescent="0.25">
      <c r="AB155" s="32" t="s">
        <v>288</v>
      </c>
    </row>
    <row r="156" spans="28:28" x14ac:dyDescent="0.25">
      <c r="AB156" s="32" t="s">
        <v>200</v>
      </c>
    </row>
    <row r="157" spans="28:28" x14ac:dyDescent="0.25">
      <c r="AB157" s="32" t="s">
        <v>119</v>
      </c>
    </row>
    <row r="158" spans="28:28" x14ac:dyDescent="0.25">
      <c r="AB158" s="32" t="s">
        <v>182</v>
      </c>
    </row>
    <row r="159" spans="28:28" x14ac:dyDescent="0.25">
      <c r="AB159" s="32" t="s">
        <v>181</v>
      </c>
    </row>
    <row r="160" spans="28:28" x14ac:dyDescent="0.25">
      <c r="AB160" s="32" t="s">
        <v>190</v>
      </c>
    </row>
    <row r="161" spans="28:28" x14ac:dyDescent="0.25">
      <c r="AB161" s="32" t="s">
        <v>183</v>
      </c>
    </row>
    <row r="162" spans="28:28" x14ac:dyDescent="0.25">
      <c r="AB162" s="32" t="s">
        <v>195</v>
      </c>
    </row>
    <row r="163" spans="28:28" x14ac:dyDescent="0.25">
      <c r="AB163" s="32" t="s">
        <v>180</v>
      </c>
    </row>
    <row r="164" spans="28:28" x14ac:dyDescent="0.25">
      <c r="AB164" s="32" t="s">
        <v>202</v>
      </c>
    </row>
    <row r="165" spans="28:28" x14ac:dyDescent="0.25">
      <c r="AB165" s="32" t="s">
        <v>189</v>
      </c>
    </row>
    <row r="166" spans="28:28" x14ac:dyDescent="0.25">
      <c r="AB166" s="32" t="s">
        <v>203</v>
      </c>
    </row>
    <row r="167" spans="28:28" x14ac:dyDescent="0.25">
      <c r="AB167" s="32" t="s">
        <v>212</v>
      </c>
    </row>
    <row r="168" spans="28:28" x14ac:dyDescent="0.25">
      <c r="AB168" s="32" t="s">
        <v>211</v>
      </c>
    </row>
    <row r="169" spans="28:28" x14ac:dyDescent="0.25">
      <c r="AB169" s="32" t="s">
        <v>209</v>
      </c>
    </row>
    <row r="170" spans="28:28" x14ac:dyDescent="0.25">
      <c r="AB170" s="32" t="s">
        <v>204</v>
      </c>
    </row>
    <row r="171" spans="28:28" x14ac:dyDescent="0.25">
      <c r="AB171" s="32" t="s">
        <v>214</v>
      </c>
    </row>
    <row r="172" spans="28:28" x14ac:dyDescent="0.25">
      <c r="AB172" s="32" t="s">
        <v>208</v>
      </c>
    </row>
    <row r="173" spans="28:28" x14ac:dyDescent="0.25">
      <c r="AB173" s="32" t="s">
        <v>205</v>
      </c>
    </row>
    <row r="174" spans="28:28" x14ac:dyDescent="0.25">
      <c r="AB174" s="32" t="s">
        <v>207</v>
      </c>
    </row>
    <row r="175" spans="28:28" x14ac:dyDescent="0.25">
      <c r="AB175" s="32" t="s">
        <v>213</v>
      </c>
    </row>
    <row r="176" spans="28:28" x14ac:dyDescent="0.25">
      <c r="AB176" s="32" t="s">
        <v>206</v>
      </c>
    </row>
    <row r="177" spans="28:28" x14ac:dyDescent="0.25">
      <c r="AB177" s="32" t="s">
        <v>192</v>
      </c>
    </row>
    <row r="178" spans="28:28" x14ac:dyDescent="0.25">
      <c r="AB178" s="32" t="s">
        <v>210</v>
      </c>
    </row>
    <row r="179" spans="28:28" x14ac:dyDescent="0.25">
      <c r="AB179" s="32" t="s">
        <v>215</v>
      </c>
    </row>
    <row r="180" spans="28:28" x14ac:dyDescent="0.25">
      <c r="AB180" s="32" t="s">
        <v>221</v>
      </c>
    </row>
    <row r="181" spans="28:28" x14ac:dyDescent="0.25">
      <c r="AB181" s="32" t="s">
        <v>228</v>
      </c>
    </row>
    <row r="182" spans="28:28" x14ac:dyDescent="0.25">
      <c r="AB182" s="32" t="s">
        <v>226</v>
      </c>
    </row>
    <row r="183" spans="28:28" x14ac:dyDescent="0.25">
      <c r="AB183" s="32" t="s">
        <v>216</v>
      </c>
    </row>
    <row r="184" spans="28:28" x14ac:dyDescent="0.25">
      <c r="AB184" s="32" t="s">
        <v>219</v>
      </c>
    </row>
    <row r="185" spans="28:28" x14ac:dyDescent="0.25">
      <c r="AB185" s="32" t="s">
        <v>229</v>
      </c>
    </row>
    <row r="186" spans="28:28" x14ac:dyDescent="0.25">
      <c r="AB186" s="32" t="s">
        <v>217</v>
      </c>
    </row>
    <row r="187" spans="28:28" x14ac:dyDescent="0.25">
      <c r="AB187" s="32" t="s">
        <v>220</v>
      </c>
    </row>
    <row r="188" spans="28:28" x14ac:dyDescent="0.25">
      <c r="AB188" s="32" t="s">
        <v>224</v>
      </c>
    </row>
    <row r="189" spans="28:28" x14ac:dyDescent="0.25">
      <c r="AB189" s="32" t="s">
        <v>222</v>
      </c>
    </row>
    <row r="190" spans="28:28" x14ac:dyDescent="0.25">
      <c r="AB190" s="32" t="s">
        <v>227</v>
      </c>
    </row>
    <row r="191" spans="28:28" x14ac:dyDescent="0.25">
      <c r="AB191" s="32" t="s">
        <v>225</v>
      </c>
    </row>
    <row r="192" spans="28: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2026-01-26T09:51:48Z</dcterms:modified>
</cp:coreProperties>
</file>