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4C124F7B-6969-48BC-80AB-0FD478E45A3D}" xr6:coauthVersionLast="36" xr6:coauthVersionMax="36" xr10:uidLastSave="{00000000-0000-0000-0000-000000000000}"/>
  <bookViews>
    <workbookView xWindow="720" yWindow="405" windowWidth="19440" windowHeight="1081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G3" i="1" l="1"/>
  <c r="H5" i="2"/>
  <c r="D10" i="1" l="1"/>
  <c r="A13" i="1" l="1"/>
  <c r="E40" i="4"/>
  <c r="A31" i="4" l="1"/>
  <c r="E25" i="4" l="1"/>
  <c r="H5" i="5" l="1"/>
  <c r="G10" i="1"/>
  <c r="E31" i="4"/>
  <c r="B8" i="1"/>
  <c r="E3" i="1"/>
  <c r="C3" i="1"/>
  <c r="B10" i="1"/>
  <c r="B4" i="1"/>
  <c r="B2" i="1"/>
  <c r="B5" i="2" s="1"/>
  <c r="E39" i="4" l="1"/>
  <c r="E30" i="4"/>
  <c r="J22" i="5" l="1"/>
  <c r="J21" i="5"/>
  <c r="J20" i="5"/>
  <c r="J19" i="5"/>
  <c r="J18" i="5"/>
  <c r="J17" i="5"/>
  <c r="J16" i="5"/>
  <c r="J15" i="5"/>
  <c r="J14" i="5"/>
  <c r="J13" i="5"/>
  <c r="J12" i="5"/>
  <c r="J11" i="5"/>
  <c r="J10" i="5"/>
  <c r="K28" i="2"/>
  <c r="K27" i="2"/>
  <c r="K26" i="2"/>
  <c r="K25" i="2"/>
  <c r="K20" i="2"/>
  <c r="K19" i="2"/>
  <c r="K18" i="2"/>
  <c r="K17" i="2"/>
  <c r="K16" i="2"/>
  <c r="K15" i="2"/>
  <c r="K14" i="2"/>
  <c r="K13" i="2"/>
  <c r="K12" i="2"/>
  <c r="K11" i="2"/>
  <c r="K10" i="2"/>
  <c r="A12" i="1" l="1"/>
  <c r="A8" i="1"/>
  <c r="J23" i="5" l="1"/>
  <c r="K30" i="2"/>
  <c r="K29" i="2"/>
  <c r="B21" i="1"/>
  <c r="B20" i="1"/>
  <c r="J24" i="5" l="1"/>
  <c r="K31" i="2"/>
  <c r="A10" i="1"/>
  <c r="B7" i="5"/>
  <c r="B5" i="5"/>
  <c r="B6" i="5"/>
  <c r="A25" i="4"/>
  <c r="J25" i="5" l="1"/>
  <c r="K32" i="2"/>
  <c r="B7" i="2"/>
  <c r="F5" i="1"/>
  <c r="F4" i="1"/>
  <c r="B6" i="2"/>
  <c r="E4" i="5"/>
  <c r="A40" i="4"/>
  <c r="A39" i="4"/>
  <c r="A30" i="4"/>
  <c r="A17" i="4"/>
  <c r="J26" i="5" l="1"/>
  <c r="K36" i="2"/>
  <c r="K34" i="2"/>
  <c r="K33" i="2"/>
  <c r="C4" i="2"/>
  <c r="C4" i="5"/>
  <c r="E4" i="2"/>
  <c r="J27" i="5" l="1"/>
  <c r="K37" i="2"/>
  <c r="K35" i="2"/>
  <c r="J28" i="5" l="1"/>
  <c r="J29" i="5" l="1"/>
  <c r="J30" i="5" l="1"/>
  <c r="J31" i="5" l="1"/>
  <c r="J32" i="5" l="1"/>
  <c r="J33" i="5" l="1"/>
  <c r="J34" i="5" l="1"/>
  <c r="J35" i="5" l="1"/>
  <c r="J36" i="5" l="1"/>
  <c r="J37" i="5"/>
</calcChain>
</file>

<file path=xl/sharedStrings.xml><?xml version="1.0" encoding="utf-8"?>
<sst xmlns="http://schemas.openxmlformats.org/spreadsheetml/2006/main" count="813" uniqueCount="519">
  <si>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</si>
  <si>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</si>
  <si>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</si>
  <si>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</si>
  <si>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</si>
  <si>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</si>
  <si>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</si>
  <si>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</si>
  <si>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</si>
  <si>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</si>
  <si>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</si>
  <si>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</si>
  <si>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</si>
  <si>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</si>
  <si>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</si>
  <si>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</si>
  <si>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</si>
  <si>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</si>
  <si>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</si>
  <si>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</si>
  <si>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</si>
  <si>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</si>
  <si>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</si>
  <si>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</si>
  <si>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</si>
  <si>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</si>
  <si>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</si>
  <si>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</si>
  <si>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</si>
  <si>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</si>
  <si>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</si>
  <si>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</si>
  <si>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</si>
  <si>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</si>
  <si>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</si>
  <si>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</si>
  <si>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</si>
  <si>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</si>
  <si>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</si>
  <si>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</si>
  <si>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</si>
  <si>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</si>
  <si>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</si>
  <si>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</si>
  <si>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</si>
  <si>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</si>
  <si>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</si>
  <si>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</si>
  <si>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</si>
  <si>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</si>
  <si>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</si>
  <si>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</si>
  <si>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</si>
  <si>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</si>
  <si>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</si>
  <si>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</si>
  <si>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</si>
  <si>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</si>
  <si>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</si>
  <si>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</si>
  <si>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</si>
  <si>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</si>
  <si>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</si>
  <si>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</si>
  <si>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</si>
  <si>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</si>
  <si>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</si>
  <si>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</si>
  <si>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</si>
  <si>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</si>
  <si>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</si>
  <si>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</si>
  <si>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</si>
  <si>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</si>
  <si>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</si>
  <si>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</si>
  <si>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</si>
  <si>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</si>
  <si>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</si>
  <si>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</si>
  <si>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</si>
  <si>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</si>
  <si>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</si>
  <si>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</si>
  <si>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</si>
  <si>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</si>
  <si>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</si>
  <si>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</si>
  <si>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</si>
  <si>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</si>
  <si>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</si>
  <si>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</si>
  <si>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</si>
  <si>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</si>
  <si>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</si>
  <si>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</si>
  <si>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</si>
  <si>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</si>
  <si>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</si>
  <si>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</si>
  <si>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</si>
  <si>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</si>
  <si>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</si>
  <si>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</si>
  <si>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</si>
  <si>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</si>
  <si>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</si>
  <si>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</si>
  <si>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</si>
  <si>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</si>
  <si>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</si>
  <si>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</si>
  <si>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</si>
  <si>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</si>
  <si>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</si>
  <si>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</si>
  <si>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</si>
  <si>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</si>
  <si>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</si>
  <si>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</si>
  <si>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</si>
  <si>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</si>
  <si>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</si>
  <si>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</si>
  <si>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</si>
  <si>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</si>
  <si>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</si>
  <si>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</si>
  <si>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</si>
  <si>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</si>
  <si>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</si>
  <si>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</si>
  <si>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</si>
  <si>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</si>
  <si>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</si>
  <si>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</si>
  <si>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</si>
  <si>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</si>
  <si>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</si>
  <si>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</si>
  <si>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</si>
  <si>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</si>
  <si>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</si>
  <si>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</si>
  <si>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</si>
  <si>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</si>
  <si>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</si>
  <si>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</si>
  <si>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</si>
  <si>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</si>
  <si>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</si>
  <si>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</si>
  <si>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</si>
  <si>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</si>
  <si>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</si>
  <si>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</si>
  <si>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</si>
  <si>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</si>
  <si>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</si>
  <si>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</si>
  <si>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</si>
  <si>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</si>
  <si>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</si>
  <si>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</si>
  <si>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</si>
  <si>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</si>
  <si>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</si>
  <si>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</si>
  <si>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</si>
  <si>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</si>
  <si>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</si>
  <si>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</si>
  <si>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</si>
  <si>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</si>
  <si>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</si>
  <si>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</si>
  <si>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</si>
  <si>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</si>
  <si>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</si>
  <si>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</si>
  <si>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</si>
  <si>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</si>
  <si>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</si>
  <si>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</si>
  <si>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</si>
  <si>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</si>
  <si>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</si>
  <si>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</si>
  <si>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</si>
  <si>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</si>
  <si>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</si>
  <si>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</si>
  <si>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</si>
  <si>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</si>
  <si>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</si>
  <si>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</si>
  <si>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</si>
  <si>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</si>
  <si>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</si>
  <si>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</si>
  <si>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</si>
  <si>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</si>
  <si>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</si>
  <si>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</si>
  <si>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</si>
  <si>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</si>
  <si>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</si>
  <si>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</si>
  <si>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</si>
  <si>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</si>
  <si>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</si>
  <si>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</si>
  <si>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</si>
  <si>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</si>
  <si>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</si>
  <si>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</si>
  <si>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</si>
  <si>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</si>
  <si>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</si>
  <si>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</si>
  <si>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</si>
  <si>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</si>
  <si>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</si>
  <si>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</si>
  <si>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</si>
  <si>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</si>
  <si>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</si>
  <si>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</si>
  <si>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</si>
  <si>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</si>
  <si>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</si>
  <si>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</si>
  <si>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</si>
  <si>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</si>
  <si>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</si>
  <si>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</si>
  <si>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</si>
  <si>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</si>
  <si>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</si>
  <si>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</si>
  <si>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</si>
  <si>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</si>
  <si>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</si>
  <si>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</si>
  <si>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</si>
  <si>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</si>
  <si>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</si>
  <si>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</si>
  <si>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</si>
  <si>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</si>
  <si>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</si>
  <si>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</si>
  <si>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</si>
  <si>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</si>
  <si>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</si>
  <si>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</si>
  <si>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</si>
  <si>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</si>
  <si>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</si>
  <si>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</si>
  <si>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</si>
  <si>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</si>
  <si>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</si>
  <si>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</si>
  <si>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</si>
  <si>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</si>
  <si>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</si>
  <si>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</si>
  <si>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</si>
  <si>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</si>
  <si>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</si>
  <si>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</si>
  <si>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</si>
  <si>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</si>
  <si>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</si>
  <si>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</si>
  <si>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</si>
  <si>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</si>
  <si>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</si>
  <si>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</si>
  <si>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</si>
  <si>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</si>
  <si>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</si>
  <si>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</si>
  <si>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</si>
  <si>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</si>
  <si>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</si>
  <si>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</si>
  <si>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</si>
  <si>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</si>
  <si>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</si>
  <si>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</si>
  <si>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</si>
  <si>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</si>
  <si>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</si>
  <si>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</si>
  <si>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</si>
  <si>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</si>
  <si>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</si>
  <si>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</si>
  <si>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</si>
  <si>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</si>
  <si>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</si>
  <si>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</si>
  <si>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</si>
  <si>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</si>
  <si>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</si>
  <si>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</si>
  <si>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</si>
  <si>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</si>
  <si>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</si>
  <si>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</si>
  <si>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</si>
  <si>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</si>
  <si>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</si>
  <si>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</si>
  <si>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</si>
  <si>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</si>
  <si>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</si>
  <si>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</si>
  <si>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</si>
  <si>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</si>
  <si>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</si>
  <si>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</si>
  <si>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</si>
  <si>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</si>
  <si>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</si>
  <si>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</si>
  <si>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</si>
  <si>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</si>
  <si>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</si>
  <si>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</si>
  <si>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</si>
  <si>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</si>
  <si>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</si>
  <si>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</si>
  <si>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</si>
  <si>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</si>
  <si>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</si>
  <si>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</si>
  <si>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</si>
  <si>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</si>
  <si>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</si>
  <si>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</si>
  <si>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</si>
  <si>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</si>
  <si>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</si>
  <si>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</si>
  <si>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</si>
  <si>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</si>
  <si>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</si>
  <si>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</si>
  <si>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</si>
  <si>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</si>
  <si>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</si>
  <si>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</si>
  <si>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</si>
  <si>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</si>
  <si>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</si>
  <si>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</si>
  <si>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</si>
  <si>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</si>
  <si>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</si>
  <si>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</si>
  <si>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</si>
  <si>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</si>
  <si>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</si>
  <si>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</si>
  <si>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</si>
  <si>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</si>
  <si>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</si>
  <si>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</si>
  <si>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</si>
  <si>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</si>
  <si>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</si>
  <si>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</si>
  <si>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</si>
  <si>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</si>
  <si>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</si>
  <si>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</si>
  <si>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</si>
  <si>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</si>
  <si>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</si>
  <si>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</si>
  <si>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</si>
  <si>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</si>
  <si>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</si>
  <si>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</si>
  <si>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</si>
  <si>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</si>
  <si>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</si>
  <si>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</si>
  <si>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</si>
  <si>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</si>
  <si>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</si>
  <si>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</si>
  <si>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</si>
  <si>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</si>
  <si>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</si>
  <si>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</si>
  <si>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</si>
  <si>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</si>
  <si>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</si>
  <si>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</si>
  <si>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</si>
  <si>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</si>
  <si>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</si>
  <si>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</si>
  <si>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</si>
  <si>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</si>
  <si>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</si>
  <si>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</si>
  <si>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</si>
  <si>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</si>
  <si>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</si>
  <si>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</si>
  <si>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</si>
  <si>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</si>
  <si>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</si>
  <si>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</si>
  <si>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</si>
  <si>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</si>
  <si>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</si>
  <si>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</si>
  <si>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</si>
  <si>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</si>
  <si>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</si>
  <si>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</si>
  <si>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</si>
  <si>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</si>
  <si>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</si>
  <si>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</si>
  <si>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</si>
  <si>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</si>
  <si>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</si>
  <si>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</si>
  <si>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</si>
  <si>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</si>
  <si>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</si>
  <si>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</si>
  <si>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</si>
  <si>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</si>
  <si>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</si>
  <si>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</si>
  <si>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</si>
  <si>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</si>
  <si>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</si>
  <si>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</si>
  <si>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</si>
  <si>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</si>
  <si>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</si>
  <si>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</si>
  <si>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</si>
  <si>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</si>
  <si>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</si>
  <si>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</si>
  <si>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</si>
  <si>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</si>
  <si>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</si>
  <si>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</si>
  <si>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</si>
  <si>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</si>
  <si>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</si>
  <si>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</si>
  <si>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</si>
  <si>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</si>
  <si>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</si>
  <si>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</si>
  <si>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</si>
  <si>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</si>
  <si>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</si>
  <si>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</si>
  <si>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</si>
  <si>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</si>
  <si>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</si>
  <si>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</si>
  <si>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</si>
  <si>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</si>
  <si>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</si>
  <si>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</si>
  <si>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</si>
  <si>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</si>
  <si>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</si>
  <si>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</si>
  <si>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</si>
  <si>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</si>
  <si>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</si>
  <si>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</si>
  <si>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</si>
  <si>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</si>
  <si>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</si>
  <si>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</si>
  <si>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</si>
  <si>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</si>
  <si>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</si>
  <si>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</si>
  <si>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</si>
  <si>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</si>
  <si>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</si>
  <si>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</si>
  <si>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</si>
  <si>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</si>
  <si>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National Fund of the Republic of Kazakhstan</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</si>
  <si>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</si>
  <si>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</si>
  <si>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</si>
  <si>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</si>
  <si>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</si>
  <si>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</si>
  <si>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</si>
  <si>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</si>
  <si>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</si>
  <si>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</si>
  <si>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</si>
  <si>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All payments reported in the present spreadsheets were made in Kazakhstani  national currency, tenge. The payments are converted and reported in Canadian dollars using a weighted average of exchange rates during the period, the calendar year 2018, as established by the National Bank of the Republic of Kazakhstan, KZT/CAD 266.01.</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</si>
  <si>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</si>
  <si>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</si>
  <si>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</si>
  <si>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 xml:space="preserve"> https://petrokazakhstan.kz/en/estma-report-2018/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</si>
</sst>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5">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E1E5B45F-B86E-4F61-87CF-15F9EE19F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2D407737-AB77-462F-BD8B-8CCD585EDD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9F50BE01-5629-4C47-931A-58753A72C7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7E4DA798-EEF2-4B96-BDA1-D074AD96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2A2A50D8-AEAA-4AD0-8D8E-3CAD9489F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18/"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3" zoomScaleNormal="100" workbookViewId="0">
      <selection activeCell="C24" sqref="C24"/>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26" t="s">
        <v>467</v>
      </c>
      <c r="B4" s="126"/>
      <c r="C4" s="126"/>
      <c r="D4" s="126"/>
      <c r="E4" s="126"/>
    </row>
    <row r="5" spans="1:12" ht="15" customHeight="1" x14ac:dyDescent="0.25">
      <c r="A5" s="49"/>
      <c r="B5" s="49"/>
      <c r="C5" s="49"/>
      <c r="D5" s="49"/>
      <c r="E5" s="49"/>
    </row>
    <row r="6" spans="1:12" ht="15" customHeight="1" x14ac:dyDescent="0.3">
      <c r="A6" s="137" t="s">
        <v>28</v>
      </c>
      <c r="B6" s="137"/>
      <c r="C6" s="137"/>
      <c r="D6" s="137"/>
      <c r="E6" s="137"/>
      <c r="F6" s="1"/>
      <c r="G6" s="1"/>
      <c r="H6" s="1"/>
      <c r="I6" s="1"/>
      <c r="J6" s="1"/>
      <c r="K6" s="1"/>
    </row>
    <row r="7" spans="1:12" ht="15" customHeight="1" x14ac:dyDescent="0.3">
      <c r="A7" s="34"/>
      <c r="B7" s="34"/>
      <c r="C7" s="10"/>
      <c r="D7" s="1"/>
      <c r="E7" s="17"/>
      <c r="F7" s="1"/>
      <c r="G7" s="1"/>
      <c r="H7" s="1"/>
      <c r="I7" s="1"/>
      <c r="J7" s="1"/>
      <c r="K7" s="1"/>
    </row>
    <row r="8" spans="1:12" x14ac:dyDescent="0.25">
      <c r="A8" s="135" t="s">
        <v>491</v>
      </c>
      <c r="B8" s="135"/>
      <c r="C8" s="53" t="s">
        <v>510</v>
      </c>
      <c r="D8" s="1"/>
      <c r="E8" s="35" t="s">
        <v>468</v>
      </c>
      <c r="F8" s="1"/>
      <c r="G8" s="1"/>
      <c r="H8" s="1"/>
      <c r="I8" s="1"/>
      <c r="J8" s="1"/>
      <c r="K8" s="1"/>
    </row>
    <row r="9" spans="1:12" ht="16.5" customHeight="1" x14ac:dyDescent="0.25">
      <c r="A9" s="130" t="s">
        <v>31</v>
      </c>
      <c r="B9" s="130"/>
      <c r="C9" s="53" t="s">
        <v>511</v>
      </c>
      <c r="D9" s="1"/>
      <c r="E9" s="35" t="s">
        <v>479</v>
      </c>
      <c r="F9" s="1"/>
      <c r="G9" s="1"/>
      <c r="H9" s="1"/>
      <c r="I9" s="1"/>
      <c r="J9" s="1"/>
      <c r="K9" s="1"/>
    </row>
    <row r="10" spans="1:12" ht="45" customHeight="1" x14ac:dyDescent="0.25">
      <c r="A10" s="139" t="s">
        <v>2</v>
      </c>
      <c r="B10" s="31" t="s">
        <v>24</v>
      </c>
      <c r="C10" s="54">
        <v>43101</v>
      </c>
      <c r="D10" s="1"/>
      <c r="E10" s="35" t="s">
        <v>478</v>
      </c>
      <c r="F10" s="1"/>
      <c r="G10" s="1"/>
      <c r="H10" s="1"/>
      <c r="I10" s="1"/>
      <c r="J10" s="1"/>
      <c r="K10" s="1"/>
    </row>
    <row r="11" spans="1:12" ht="45" x14ac:dyDescent="0.25">
      <c r="A11" s="140"/>
      <c r="B11" s="31" t="s">
        <v>25</v>
      </c>
      <c r="C11" s="54">
        <v>43465</v>
      </c>
      <c r="D11" s="1"/>
      <c r="E11" s="35" t="s">
        <v>469</v>
      </c>
      <c r="F11" s="1"/>
      <c r="G11" s="1"/>
      <c r="H11" s="1"/>
      <c r="I11" s="1"/>
      <c r="J11" s="1"/>
      <c r="K11" s="1"/>
    </row>
    <row r="12" spans="1:12" ht="45" customHeight="1" x14ac:dyDescent="0.25">
      <c r="A12" s="132" t="s">
        <v>473</v>
      </c>
      <c r="B12" s="132"/>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38" t="s">
        <v>30</v>
      </c>
      <c r="B14" s="138"/>
      <c r="C14" s="138"/>
      <c r="D14" s="138"/>
      <c r="E14" s="138"/>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2" t="s">
        <v>34</v>
      </c>
      <c r="B16" s="132"/>
      <c r="C16" s="55" t="s">
        <v>492</v>
      </c>
      <c r="D16" s="50"/>
      <c r="E16" s="35" t="s">
        <v>496</v>
      </c>
      <c r="F16" s="1"/>
      <c r="G16" s="1"/>
      <c r="H16" s="1"/>
      <c r="I16" s="1"/>
      <c r="J16" s="1"/>
      <c r="K16" s="1"/>
    </row>
    <row r="17" spans="1:11" ht="60" customHeight="1" x14ac:dyDescent="0.25">
      <c r="A17" s="133" t="str">
        <f>IF($C$16="yes","Additional Subsidiary Reporting Entities Included","")</f>
        <v/>
      </c>
      <c r="B17" s="134"/>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37" t="s">
        <v>29</v>
      </c>
      <c r="B19" s="137"/>
      <c r="C19" s="137"/>
      <c r="D19" s="137"/>
      <c r="E19" s="137"/>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27" t="s">
        <v>20</v>
      </c>
      <c r="B21" s="127"/>
      <c r="C21" s="37" t="s">
        <v>411</v>
      </c>
      <c r="D21" s="10"/>
      <c r="E21" s="35" t="s">
        <v>494</v>
      </c>
      <c r="F21" s="10"/>
      <c r="G21" s="10"/>
      <c r="H21" s="10"/>
      <c r="I21" s="10"/>
      <c r="J21" s="10"/>
      <c r="K21" s="10"/>
    </row>
    <row r="22" spans="1:11" x14ac:dyDescent="0.25">
      <c r="A22" s="135" t="s">
        <v>26</v>
      </c>
      <c r="B22" s="135"/>
      <c r="C22" s="38">
        <v>43614</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0" t="s">
        <v>36</v>
      </c>
      <c r="B24" s="130"/>
      <c r="C24" s="214" t="s">
        <v>518</v>
      </c>
      <c r="D24" s="1"/>
      <c r="E24" s="35" t="s">
        <v>500</v>
      </c>
      <c r="F24" s="1"/>
      <c r="G24" s="1"/>
      <c r="H24" s="1"/>
      <c r="I24" s="1"/>
      <c r="J24" s="1"/>
      <c r="K24" s="1"/>
    </row>
    <row r="25" spans="1:11" ht="30" customHeight="1" x14ac:dyDescent="0.25">
      <c r="A25" s="130" t="str">
        <f>IF('Cover Page - do not edit'!L1=2,"Report Version","")</f>
        <v/>
      </c>
      <c r="B25" s="130"/>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38" t="s">
        <v>33</v>
      </c>
      <c r="B27" s="138"/>
      <c r="C27" s="138"/>
      <c r="D27" s="138"/>
      <c r="E27" s="138"/>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32" t="s">
        <v>35</v>
      </c>
      <c r="B29" s="132"/>
      <c r="C29" s="53" t="s">
        <v>492</v>
      </c>
      <c r="D29" s="1"/>
      <c r="E29" s="35" t="s">
        <v>495</v>
      </c>
      <c r="F29" s="1"/>
      <c r="G29" s="1"/>
      <c r="H29" s="1"/>
      <c r="I29" s="1"/>
      <c r="J29" s="1"/>
      <c r="K29" s="1"/>
    </row>
    <row r="30" spans="1:11" ht="30" customHeight="1" x14ac:dyDescent="0.3">
      <c r="A30" s="129" t="str">
        <f>IF($C$29="Yes","Original Jurisdiction of the Report","")</f>
        <v/>
      </c>
      <c r="B30" s="129"/>
      <c r="C30" s="56"/>
      <c r="D30" s="1"/>
      <c r="E30" s="35" t="str">
        <f>IF($C$29="yes","Enter the jurisdiction under which the report was originally submitted.","")</f>
        <v/>
      </c>
      <c r="F30" s="1"/>
      <c r="G30" s="1"/>
      <c r="H30" s="1"/>
      <c r="I30" s="12"/>
      <c r="J30" s="1"/>
      <c r="K30" s="1"/>
    </row>
    <row r="31" spans="1:11" ht="15" customHeight="1" x14ac:dyDescent="0.25">
      <c r="A31" s="129" t="str">
        <f>IF($C$29="Yes","Due date in other jurisdiction","")</f>
        <v/>
      </c>
      <c r="B31" s="129"/>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38" t="s">
        <v>37</v>
      </c>
      <c r="B33" s="138"/>
      <c r="C33" s="138"/>
      <c r="D33" s="138"/>
      <c r="E33" s="138"/>
    </row>
    <row r="34" spans="1:5" ht="15" customHeight="1" x14ac:dyDescent="0.25">
      <c r="A34" s="48"/>
      <c r="B34" s="48"/>
      <c r="C34" s="48"/>
      <c r="D34" s="48"/>
      <c r="E34" s="48"/>
    </row>
    <row r="35" spans="1:5" x14ac:dyDescent="0.25">
      <c r="A35" s="20" t="s">
        <v>484</v>
      </c>
      <c r="E35" s="18"/>
    </row>
    <row r="36" spans="1:5" ht="150" customHeight="1" x14ac:dyDescent="0.25">
      <c r="A36" s="131" t="s">
        <v>493</v>
      </c>
      <c r="B36" s="131"/>
      <c r="C36" s="131"/>
      <c r="E36" s="33" t="s">
        <v>476</v>
      </c>
    </row>
    <row r="37" spans="1:5" ht="15" customHeight="1" x14ac:dyDescent="0.25">
      <c r="A37" s="15"/>
      <c r="B37" s="7"/>
      <c r="C37" s="7"/>
    </row>
    <row r="38" spans="1:5" ht="30" x14ac:dyDescent="0.25">
      <c r="A38" s="141" t="s">
        <v>38</v>
      </c>
      <c r="B38" s="142"/>
      <c r="C38" s="43" t="s">
        <v>515</v>
      </c>
      <c r="D38" s="1"/>
      <c r="E38" s="23" t="s">
        <v>497</v>
      </c>
    </row>
    <row r="39" spans="1:5" x14ac:dyDescent="0.25">
      <c r="A39" s="141" t="str">
        <f>IF($C$38="Through Independent Audit","Date of Audit Opinion","")</f>
        <v/>
      </c>
      <c r="B39" s="142"/>
      <c r="C39" s="52"/>
      <c r="D39" s="1"/>
      <c r="E39" s="23" t="str">
        <f>IF($C$38="Through Independent Audit","Enter the date of the audit opinion.","")</f>
        <v/>
      </c>
    </row>
    <row r="40" spans="1:5" ht="45" customHeight="1" x14ac:dyDescent="0.25">
      <c r="A40" s="141" t="str">
        <f>IF($C$38="Through Independent Audit","Audit Report Location","")</f>
        <v/>
      </c>
      <c r="B40" s="142"/>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9" t="s">
        <v>23</v>
      </c>
      <c r="B42" s="129"/>
      <c r="C42" s="124" t="s">
        <v>512</v>
      </c>
      <c r="E42" s="47" t="s">
        <v>477</v>
      </c>
    </row>
    <row r="43" spans="1:5" ht="15" customHeight="1" x14ac:dyDescent="0.25">
      <c r="A43" s="141" t="s">
        <v>8</v>
      </c>
      <c r="B43" s="142"/>
      <c r="C43" s="42" t="s">
        <v>513</v>
      </c>
      <c r="E43" s="47" t="s">
        <v>39</v>
      </c>
    </row>
    <row r="44" spans="1:5" x14ac:dyDescent="0.25">
      <c r="A44" s="141" t="s">
        <v>0</v>
      </c>
      <c r="B44" s="142"/>
      <c r="C44" s="38">
        <v>43614</v>
      </c>
      <c r="E44" s="47" t="s">
        <v>485</v>
      </c>
    </row>
    <row r="46" spans="1:5" ht="15.75" x14ac:dyDescent="0.25">
      <c r="A46" s="44" t="s">
        <v>470</v>
      </c>
    </row>
    <row r="47" spans="1:5" x14ac:dyDescent="0.25">
      <c r="A47" s="45"/>
      <c r="E47" s="18"/>
    </row>
    <row r="48" spans="1:5" ht="30" customHeight="1" x14ac:dyDescent="0.25">
      <c r="A48" s="128" t="s">
        <v>471</v>
      </c>
      <c r="B48" s="128"/>
      <c r="C48" s="128"/>
      <c r="D48" s="128"/>
      <c r="E48" s="128"/>
    </row>
    <row r="49" spans="1:5" ht="15" customHeight="1" x14ac:dyDescent="0.25">
      <c r="A49" s="46"/>
      <c r="B49" s="46"/>
      <c r="C49" s="46"/>
      <c r="D49" s="46"/>
      <c r="E49" s="46"/>
    </row>
    <row r="50" spans="1:5" ht="15.75" x14ac:dyDescent="0.25">
      <c r="A50" s="136" t="s">
        <v>472</v>
      </c>
      <c r="B50" s="136"/>
      <c r="C50" s="136"/>
      <c r="D50" s="136"/>
      <c r="E50" s="136"/>
    </row>
    <row r="52" spans="1:5" ht="116.25" customHeight="1" x14ac:dyDescent="0.25">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18/" xr:uid="{1B5A9CEC-DE70-4E02-BEBE-1047A07E02C2}"/>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G3" sqref="G3"/>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49" t="s">
        <v>9</v>
      </c>
      <c r="B1" s="150"/>
      <c r="C1" s="150"/>
      <c r="D1" s="150"/>
      <c r="E1" s="150"/>
      <c r="F1" s="150"/>
      <c r="G1" s="150"/>
      <c r="H1" s="163" t="s">
        <v>460</v>
      </c>
      <c r="L1" s="25">
        <v>1</v>
      </c>
    </row>
    <row r="2" spans="1:13" ht="24" customHeight="1" x14ac:dyDescent="0.25">
      <c r="A2" s="82" t="s">
        <v>3</v>
      </c>
      <c r="B2" s="151" t="str">
        <f>IF('Data Entry'!C8="","",'Data Entry'!C8)</f>
        <v>PetroKazakhstan Inc.</v>
      </c>
      <c r="C2" s="151"/>
      <c r="D2" s="152"/>
      <c r="E2" s="152"/>
      <c r="F2" s="152"/>
      <c r="G2" s="152"/>
      <c r="H2" s="164"/>
    </row>
    <row r="3" spans="1:13" ht="31.5" x14ac:dyDescent="0.25">
      <c r="A3" s="82" t="s">
        <v>2</v>
      </c>
      <c r="B3" s="117" t="s">
        <v>461</v>
      </c>
      <c r="C3" s="84">
        <f>IF('Data Entry'!C10="","",'Data Entry'!C10)</f>
        <v>43101</v>
      </c>
      <c r="D3" s="117" t="s">
        <v>462</v>
      </c>
      <c r="E3" s="84">
        <f>IF('Data Entry'!C11="","",'Data Entry'!C11)</f>
        <v>43465</v>
      </c>
      <c r="F3" s="118" t="s">
        <v>22</v>
      </c>
      <c r="G3" s="84">
        <f>IF('Data Entry'!C22="","",'Data Entry'!C22)</f>
        <v>43614</v>
      </c>
      <c r="H3" s="164"/>
    </row>
    <row r="4" spans="1:13" ht="20.25" customHeight="1" x14ac:dyDescent="0.25">
      <c r="A4" s="159" t="s">
        <v>4</v>
      </c>
      <c r="B4" s="160" t="str">
        <f>IF('Data Entry'!C9="","",'Data Entry'!C9)</f>
        <v>E094872</v>
      </c>
      <c r="C4" s="160"/>
      <c r="D4" s="166"/>
      <c r="E4" s="166"/>
      <c r="F4" s="167" t="str">
        <f>IF(L1=1,"","Report Version")</f>
        <v/>
      </c>
      <c r="G4" s="167"/>
      <c r="H4" s="73"/>
    </row>
    <row r="5" spans="1:13" ht="20.25" customHeight="1" x14ac:dyDescent="0.25">
      <c r="A5" s="159"/>
      <c r="B5" s="160"/>
      <c r="C5" s="160"/>
      <c r="D5" s="166"/>
      <c r="E5" s="166"/>
      <c r="F5" s="151" t="str">
        <f>IF(L1=1,"",IF('Data Entry'!C25="","Enter Version Number of Report",'Data Entry'!C25))</f>
        <v/>
      </c>
      <c r="G5" s="151"/>
      <c r="H5" s="73"/>
    </row>
    <row r="6" spans="1:13" ht="36" customHeight="1" x14ac:dyDescent="0.25">
      <c r="A6" s="82" t="s">
        <v>463</v>
      </c>
      <c r="B6" s="151"/>
      <c r="C6" s="152"/>
      <c r="D6" s="152"/>
      <c r="E6" s="152"/>
      <c r="F6" s="152"/>
      <c r="G6" s="152"/>
      <c r="H6" s="73"/>
    </row>
    <row r="7" spans="1:13" ht="8.25" customHeight="1" x14ac:dyDescent="0.25">
      <c r="A7" s="161"/>
      <c r="B7" s="162"/>
      <c r="C7" s="162"/>
      <c r="D7" s="162"/>
      <c r="E7" s="162"/>
      <c r="F7" s="162"/>
      <c r="G7" s="162"/>
      <c r="H7" s="73"/>
    </row>
    <row r="8" spans="1:13" ht="30.75" customHeight="1" x14ac:dyDescent="0.25">
      <c r="A8" s="82" t="str">
        <f>IF('Data Entry'!C16="yes","For Consolidated Reports - Subsidiary Reporting Entities Included in Report:","Not Consolidated")</f>
        <v>Not Consolidated</v>
      </c>
      <c r="B8" s="151" t="str">
        <f>IF('Data Entry'!C16="yes",IF('Data Entry'!C17="","",'Data Entry'!C17),"")</f>
        <v/>
      </c>
      <c r="C8" s="152"/>
      <c r="D8" s="152"/>
      <c r="E8" s="152"/>
      <c r="F8" s="152"/>
      <c r="G8" s="152"/>
      <c r="H8" s="73"/>
    </row>
    <row r="9" spans="1:13" ht="8.25" customHeight="1" x14ac:dyDescent="0.25">
      <c r="A9" s="161"/>
      <c r="B9" s="162"/>
      <c r="C9" s="162"/>
      <c r="D9" s="162"/>
      <c r="E9" s="162"/>
      <c r="F9" s="162"/>
      <c r="G9" s="162"/>
      <c r="H9" s="73"/>
    </row>
    <row r="10" spans="1:13" ht="48" customHeight="1" x14ac:dyDescent="0.25">
      <c r="A10" s="82" t="str">
        <f>IF('Data Entry'!C29="yes","For Substituted Reports - Jurisdiction in which the Transparency Report was Originally Filed:","Not Substituted")</f>
        <v>Not Substituted</v>
      </c>
      <c r="B10" s="151" t="str">
        <f>IF('Data Entry'!C29="yes",IF('Data Entry'!C30="","",'Data Entry'!C30),"")</f>
        <v/>
      </c>
      <c r="C10" s="151"/>
      <c r="D10" s="165" t="str">
        <f>IF('Data Entry'!C29="yes","Report Due Date in Other Jurisdiction","")</f>
        <v/>
      </c>
      <c r="E10" s="165"/>
      <c r="F10" s="165"/>
      <c r="G10" s="84" t="str">
        <f>IF('Data Entry'!C29="yes",IF('Data Entry'!C31="","",'Data Entry'!C31),"")</f>
        <v/>
      </c>
      <c r="H10" s="73"/>
    </row>
    <row r="11" spans="1:13" ht="7.5" customHeight="1" x14ac:dyDescent="0.25">
      <c r="A11" s="157"/>
      <c r="B11" s="158"/>
      <c r="C11" s="158"/>
      <c r="D11" s="158"/>
      <c r="E11" s="158"/>
      <c r="F11" s="158"/>
      <c r="G11" s="158"/>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25">
      <c r="A13" s="153"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4"/>
      <c r="C13" s="154"/>
      <c r="D13" s="154"/>
      <c r="E13" s="154"/>
      <c r="F13" s="154"/>
      <c r="G13" s="154"/>
      <c r="H13" s="73"/>
    </row>
    <row r="14" spans="1:13" x14ac:dyDescent="0.25">
      <c r="A14" s="153"/>
      <c r="B14" s="154"/>
      <c r="C14" s="154"/>
      <c r="D14" s="154"/>
      <c r="E14" s="154"/>
      <c r="F14" s="154"/>
      <c r="G14" s="154"/>
      <c r="H14" s="73"/>
    </row>
    <row r="15" spans="1:13" x14ac:dyDescent="0.25">
      <c r="A15" s="153"/>
      <c r="B15" s="154"/>
      <c r="C15" s="154"/>
      <c r="D15" s="154"/>
      <c r="E15" s="154"/>
      <c r="F15" s="154"/>
      <c r="G15" s="154"/>
      <c r="H15" s="73"/>
    </row>
    <row r="16" spans="1:13" ht="16.5" x14ac:dyDescent="0.25">
      <c r="A16" s="155"/>
      <c r="B16" s="156"/>
      <c r="C16" s="156"/>
      <c r="D16" s="156"/>
      <c r="E16" s="156"/>
      <c r="F16" s="156"/>
      <c r="G16" s="156"/>
      <c r="H16" s="73"/>
      <c r="M16" s="24"/>
    </row>
    <row r="17" spans="1:8" ht="23.25" customHeight="1" x14ac:dyDescent="0.25">
      <c r="A17" s="155"/>
      <c r="B17" s="156"/>
      <c r="C17" s="156"/>
      <c r="D17" s="156"/>
      <c r="E17" s="156"/>
      <c r="F17" s="156"/>
      <c r="G17" s="156"/>
      <c r="H17" s="73"/>
    </row>
    <row r="18" spans="1:8" x14ac:dyDescent="0.25">
      <c r="A18" s="115"/>
      <c r="B18" s="113"/>
      <c r="C18" s="113"/>
      <c r="D18" s="113"/>
      <c r="E18" s="113"/>
      <c r="F18" s="113"/>
      <c r="G18" s="113"/>
      <c r="H18" s="73"/>
    </row>
    <row r="19" spans="1:8" x14ac:dyDescent="0.25">
      <c r="A19" s="116"/>
      <c r="B19" s="114"/>
      <c r="C19" s="114"/>
      <c r="D19" s="114"/>
      <c r="E19" s="114"/>
      <c r="F19" s="114"/>
      <c r="G19" s="114"/>
      <c r="H19" s="73"/>
    </row>
    <row r="20" spans="1:8" ht="33" x14ac:dyDescent="0.25">
      <c r="A20" s="121" t="s">
        <v>464</v>
      </c>
      <c r="B20" s="145" t="str">
        <f>IF('Data Entry'!C42="","",'Data Entry'!C42)</f>
        <v>Timur Akzholov</v>
      </c>
      <c r="C20" s="145"/>
      <c r="D20" s="145"/>
      <c r="E20" s="145"/>
      <c r="F20" s="143" t="s">
        <v>466</v>
      </c>
      <c r="G20" s="147">
        <v>43613</v>
      </c>
      <c r="H20" s="73"/>
    </row>
    <row r="21" spans="1:8" ht="17.25" thickBot="1" x14ac:dyDescent="0.3">
      <c r="A21" s="122" t="s">
        <v>465</v>
      </c>
      <c r="B21" s="146" t="str">
        <f>IF('Data Entry'!C43="","",'Data Entry'!C43)</f>
        <v>Corporate Tax Manager</v>
      </c>
      <c r="C21" s="146"/>
      <c r="D21" s="146"/>
      <c r="E21" s="146"/>
      <c r="F21" s="144"/>
      <c r="G21" s="148"/>
      <c r="H21" s="123"/>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topLeftCell="C1" zoomScale="80" zoomScaleNormal="80" workbookViewId="0">
      <pane ySplit="9" topLeftCell="A10" activePane="bottomLeft" state="frozen"/>
      <selection activeCell="C36" sqref="C36"/>
      <selection pane="bottomLeft" activeCell="L12" sqref="L12"/>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1" t="s">
        <v>9</v>
      </c>
      <c r="B1" s="172"/>
      <c r="C1" s="172"/>
      <c r="D1" s="172"/>
      <c r="E1" s="172"/>
      <c r="F1" s="172"/>
      <c r="G1" s="172"/>
      <c r="H1" s="172"/>
      <c r="I1" s="172"/>
      <c r="J1" s="172"/>
      <c r="K1" s="172"/>
      <c r="L1" s="173"/>
      <c r="AC1" s="32" t="s">
        <v>81</v>
      </c>
      <c r="CW1" s="32" t="s">
        <v>411</v>
      </c>
    </row>
    <row r="2" spans="1:101" ht="15" customHeight="1" x14ac:dyDescent="0.25">
      <c r="A2" s="174"/>
      <c r="B2" s="175"/>
      <c r="C2" s="175"/>
      <c r="D2" s="175"/>
      <c r="E2" s="175"/>
      <c r="F2" s="175"/>
      <c r="G2" s="175"/>
      <c r="H2" s="175"/>
      <c r="I2" s="175"/>
      <c r="J2" s="175"/>
      <c r="K2" s="175"/>
      <c r="L2" s="176"/>
      <c r="AC2" s="32" t="s">
        <v>292</v>
      </c>
      <c r="CW2" s="32" t="s">
        <v>322</v>
      </c>
    </row>
    <row r="3" spans="1:101" ht="15" customHeight="1" x14ac:dyDescent="0.25">
      <c r="A3" s="177"/>
      <c r="B3" s="178"/>
      <c r="C3" s="178"/>
      <c r="D3" s="178"/>
      <c r="E3" s="178"/>
      <c r="F3" s="178"/>
      <c r="G3" s="178"/>
      <c r="H3" s="178"/>
      <c r="I3" s="178"/>
      <c r="J3" s="178"/>
      <c r="K3" s="178"/>
      <c r="L3" s="179"/>
      <c r="AC3" s="32" t="s">
        <v>293</v>
      </c>
      <c r="CW3" s="32" t="s">
        <v>386</v>
      </c>
    </row>
    <row r="4" spans="1:101" ht="16.5" customHeight="1" x14ac:dyDescent="0.25">
      <c r="A4" s="93" t="s">
        <v>2</v>
      </c>
      <c r="B4" s="94" t="s">
        <v>6</v>
      </c>
      <c r="C4" s="83">
        <f>'Cover Page - do not edit'!C3</f>
        <v>43101</v>
      </c>
      <c r="D4" s="96" t="s">
        <v>7</v>
      </c>
      <c r="E4" s="84">
        <f>'Cover Page - do not edit'!E3</f>
        <v>43465</v>
      </c>
      <c r="F4" s="28"/>
      <c r="G4" s="87"/>
      <c r="H4" s="86"/>
      <c r="I4" s="81"/>
      <c r="J4" s="28"/>
      <c r="K4" s="28"/>
      <c r="L4" s="29"/>
      <c r="AC4" s="32" t="s">
        <v>294</v>
      </c>
      <c r="CW4" s="32" t="s">
        <v>362</v>
      </c>
    </row>
    <row r="5" spans="1:101" ht="16.5" customHeight="1" x14ac:dyDescent="0.25">
      <c r="A5" s="93" t="s">
        <v>3</v>
      </c>
      <c r="B5" s="186" t="str">
        <f>'Cover Page - do not edit'!B2:G2</f>
        <v>PetroKazakhstan Inc.</v>
      </c>
      <c r="C5" s="187"/>
      <c r="D5" s="188"/>
      <c r="E5" s="188"/>
      <c r="F5" s="189"/>
      <c r="G5" s="95" t="s">
        <v>20</v>
      </c>
      <c r="H5" s="190" t="str">
        <f>IF('Data Entry'!C21="","",'Data Entry'!C21)</f>
        <v>CAD</v>
      </c>
      <c r="I5" s="191"/>
      <c r="J5" s="28"/>
      <c r="K5" s="28"/>
      <c r="L5" s="29"/>
      <c r="AC5" s="32" t="s">
        <v>295</v>
      </c>
      <c r="CW5" s="32" t="s">
        <v>335</v>
      </c>
    </row>
    <row r="6" spans="1:101" ht="32.25" customHeight="1" x14ac:dyDescent="0.25">
      <c r="A6" s="93" t="s">
        <v>4</v>
      </c>
      <c r="B6" s="180" t="str">
        <f>'Cover Page - do not edit'!B4</f>
        <v>E094872</v>
      </c>
      <c r="C6" s="181"/>
      <c r="D6" s="181"/>
      <c r="E6" s="181"/>
      <c r="F6" s="182"/>
      <c r="G6" s="85"/>
      <c r="H6" s="192"/>
      <c r="I6" s="192"/>
      <c r="J6" s="51"/>
      <c r="K6" s="51"/>
      <c r="L6" s="29"/>
      <c r="AC6" s="32" t="s">
        <v>296</v>
      </c>
      <c r="CW6" s="32" t="s">
        <v>419</v>
      </c>
    </row>
    <row r="7" spans="1:101" ht="32.25" customHeight="1" x14ac:dyDescent="0.25">
      <c r="A7" s="98" t="s">
        <v>5</v>
      </c>
      <c r="B7" s="183" t="str">
        <f>'Cover Page - do not edit'!B8:G8</f>
        <v/>
      </c>
      <c r="C7" s="184"/>
      <c r="D7" s="184"/>
      <c r="E7" s="184"/>
      <c r="F7" s="185"/>
      <c r="G7" s="78"/>
      <c r="H7" s="193"/>
      <c r="I7" s="193"/>
      <c r="J7" s="79"/>
      <c r="K7" s="80"/>
      <c r="L7" s="99"/>
      <c r="AC7" s="32" t="s">
        <v>297</v>
      </c>
      <c r="CW7" s="32" t="s">
        <v>372</v>
      </c>
    </row>
    <row r="8" spans="1:101" ht="24" customHeight="1" x14ac:dyDescent="0.25">
      <c r="A8" s="168" t="s">
        <v>10</v>
      </c>
      <c r="B8" s="169"/>
      <c r="C8" s="169"/>
      <c r="D8" s="169"/>
      <c r="E8" s="169"/>
      <c r="F8" s="169"/>
      <c r="G8" s="169"/>
      <c r="H8" s="169"/>
      <c r="I8" s="169"/>
      <c r="J8" s="169"/>
      <c r="K8" s="169"/>
      <c r="L8" s="170"/>
      <c r="AC8" s="32" t="s">
        <v>298</v>
      </c>
      <c r="CW8" s="32" t="s">
        <v>314</v>
      </c>
    </row>
    <row r="9" spans="1:101" ht="51" x14ac:dyDescent="0.25">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x14ac:dyDescent="0.25">
      <c r="A10" s="2" t="s">
        <v>168</v>
      </c>
      <c r="B10" s="2" t="s">
        <v>502</v>
      </c>
      <c r="C10" s="65"/>
      <c r="D10" s="66">
        <v>345565000</v>
      </c>
      <c r="E10" s="67"/>
      <c r="F10" s="67"/>
      <c r="G10" s="67"/>
      <c r="H10" s="67">
        <v>36000</v>
      </c>
      <c r="I10" s="67"/>
      <c r="J10" s="67"/>
      <c r="K10" s="68">
        <f>IF(SUM(Table2[[#This Row],[Taxes]:[Infrastructure Improvement Payments]])=0,"",SUM(Table2[[#This Row],[Taxes]:[Infrastructure Improvement Payments]]))</f>
        <v>345601000</v>
      </c>
      <c r="L10" s="69"/>
      <c r="AC10" s="32" t="s">
        <v>300</v>
      </c>
      <c r="CW10" s="32" t="s">
        <v>414</v>
      </c>
    </row>
    <row r="11" spans="1:101" ht="40.5" customHeight="1" x14ac:dyDescent="0.25">
      <c r="A11" s="2" t="s">
        <v>168</v>
      </c>
      <c r="B11" s="2" t="s">
        <v>503</v>
      </c>
      <c r="C11" s="61"/>
      <c r="D11" s="62">
        <v>48573000</v>
      </c>
      <c r="E11" s="63"/>
      <c r="F11" s="63"/>
      <c r="G11" s="63"/>
      <c r="H11" s="63"/>
      <c r="I11" s="63"/>
      <c r="J11" s="63"/>
      <c r="K11" s="64">
        <f>IF(SUM(Table2[[#This Row],[Taxes]:[Infrastructure Improvement Payments]])=0,"",SUM(Table2[[#This Row],[Taxes]:[Infrastructure Improvement Payments]]))</f>
        <v>48573000</v>
      </c>
      <c r="L11" s="71"/>
      <c r="AC11" s="32" t="s">
        <v>301</v>
      </c>
      <c r="CW11" s="32" t="s">
        <v>413</v>
      </c>
    </row>
    <row r="12" spans="1:101" ht="54" customHeight="1" x14ac:dyDescent="0.25">
      <c r="A12" s="2" t="s">
        <v>168</v>
      </c>
      <c r="B12" s="2" t="s">
        <v>504</v>
      </c>
      <c r="C12" s="61"/>
      <c r="D12" s="62">
        <v>48123000</v>
      </c>
      <c r="E12" s="63"/>
      <c r="F12" s="63"/>
      <c r="G12" s="63"/>
      <c r="H12" s="63"/>
      <c r="I12" s="63"/>
      <c r="J12" s="63">
        <v>280000</v>
      </c>
      <c r="K12" s="64">
        <f>IF(SUM(Table2[[#This Row],[Taxes]:[Infrastructure Improvement Payments]])=0,"",SUM(Table2[[#This Row],[Taxes]:[Infrastructure Improvement Payments]]))</f>
        <v>48403000</v>
      </c>
      <c r="L12" s="71" t="s">
        <v>514</v>
      </c>
      <c r="AC12" s="32" t="s">
        <v>302</v>
      </c>
      <c r="CW12" s="32" t="s">
        <v>415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x14ac:dyDescent="0.25">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x14ac:dyDescent="0.25">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x14ac:dyDescent="0.25">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x14ac:dyDescent="0.25">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x14ac:dyDescent="0.25">
      <c r="A21" s="70"/>
      <c r="B21" s="61"/>
      <c r="C21" s="61"/>
      <c r="D21" s="62"/>
      <c r="E21" s="63"/>
      <c r="F21" s="63"/>
      <c r="G21" s="63"/>
      <c r="H21" s="63"/>
      <c r="I21" s="63"/>
      <c r="J21" s="63"/>
      <c r="K21" s="64"/>
      <c r="L21" s="71"/>
      <c r="AC21" s="32" t="s">
        <v>48</v>
      </c>
      <c r="CW21" s="32" t="s">
        <v>425</v>
      </c>
    </row>
    <row r="22" spans="1:101" ht="15" customHeight="1" x14ac:dyDescent="0.25">
      <c r="A22" s="70"/>
      <c r="B22" s="61"/>
      <c r="C22" s="61"/>
      <c r="D22" s="62"/>
      <c r="E22" s="63"/>
      <c r="F22" s="63"/>
      <c r="G22" s="63"/>
      <c r="H22" s="63"/>
      <c r="I22" s="63"/>
      <c r="J22" s="63"/>
      <c r="K22" s="64"/>
      <c r="L22" s="71"/>
      <c r="AC22" s="32" t="s">
        <v>49</v>
      </c>
      <c r="CW22" s="32" t="s">
        <v>427</v>
      </c>
    </row>
    <row r="23" spans="1:101" ht="15" customHeight="1" x14ac:dyDescent="0.25">
      <c r="A23" s="70"/>
      <c r="B23" s="61"/>
      <c r="C23" s="61"/>
      <c r="D23" s="62"/>
      <c r="E23" s="63"/>
      <c r="F23" s="63"/>
      <c r="G23" s="63"/>
      <c r="H23" s="63"/>
      <c r="I23" s="63"/>
      <c r="J23" s="63"/>
      <c r="K23" s="64"/>
      <c r="L23" s="71"/>
      <c r="AC23" s="32" t="s">
        <v>50</v>
      </c>
      <c r="CW23" s="32" t="s">
        <v>428</v>
      </c>
    </row>
    <row r="24" spans="1:101" ht="15" customHeight="1" x14ac:dyDescent="0.25">
      <c r="A24" s="70"/>
      <c r="B24" s="61"/>
      <c r="C24" s="61"/>
      <c r="D24" s="62"/>
      <c r="E24" s="63"/>
      <c r="F24" s="63"/>
      <c r="G24" s="63"/>
      <c r="H24" s="63"/>
      <c r="I24" s="63"/>
      <c r="J24" s="63"/>
      <c r="K24" s="64"/>
      <c r="L24" s="71"/>
      <c r="AC24" s="32" t="s">
        <v>52</v>
      </c>
      <c r="CW24" s="32" t="s">
        <v>430</v>
      </c>
    </row>
    <row r="25" spans="1:101" ht="15" customHeight="1" x14ac:dyDescent="0.25">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x14ac:dyDescent="0.25">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x14ac:dyDescent="0.25">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x14ac:dyDescent="0.25">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x14ac:dyDescent="0.25">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x14ac:dyDescent="0.25">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x14ac:dyDescent="0.25">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x14ac:dyDescent="0.25">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x14ac:dyDescent="0.25">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x14ac:dyDescent="0.25">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x14ac:dyDescent="0.25">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x14ac:dyDescent="0.25">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x14ac:dyDescent="0.25">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x14ac:dyDescent="0.3">
      <c r="A38" s="97" t="s">
        <v>21</v>
      </c>
      <c r="B38" s="197"/>
      <c r="C38" s="198"/>
      <c r="D38" s="198"/>
      <c r="E38" s="198"/>
      <c r="F38" s="198"/>
      <c r="G38" s="198"/>
      <c r="H38" s="198"/>
      <c r="I38" s="198"/>
      <c r="J38" s="198"/>
      <c r="K38" s="198"/>
      <c r="L38" s="199"/>
      <c r="AC38" s="32" t="s">
        <v>66</v>
      </c>
      <c r="CW38" s="32" t="s">
        <v>442</v>
      </c>
    </row>
    <row r="39" spans="1:101" x14ac:dyDescent="0.25">
      <c r="A39" s="194" t="s">
        <v>498</v>
      </c>
      <c r="B39" s="194"/>
      <c r="C39" s="194"/>
      <c r="D39" s="194"/>
      <c r="E39" s="194"/>
      <c r="F39" s="194"/>
      <c r="G39" s="194"/>
      <c r="H39" s="194"/>
      <c r="I39" s="194"/>
      <c r="J39" s="194"/>
      <c r="K39" s="194"/>
      <c r="AC39" s="32" t="s">
        <v>67</v>
      </c>
      <c r="CW39" s="32" t="s">
        <v>421</v>
      </c>
    </row>
    <row r="40" spans="1:101" x14ac:dyDescent="0.25">
      <c r="A40" s="195" t="s">
        <v>482</v>
      </c>
      <c r="B40" s="195"/>
      <c r="C40" s="195"/>
      <c r="D40" s="195"/>
      <c r="E40" s="195"/>
      <c r="F40" s="195"/>
      <c r="G40" s="195"/>
      <c r="H40" s="195"/>
      <c r="I40" s="195"/>
      <c r="J40" s="195"/>
      <c r="K40" s="195"/>
      <c r="AC40" s="32" t="s">
        <v>68</v>
      </c>
      <c r="CW40" s="32" t="s">
        <v>441</v>
      </c>
    </row>
    <row r="41" spans="1:101" x14ac:dyDescent="0.25">
      <c r="A41" s="196" t="s">
        <v>481</v>
      </c>
      <c r="B41" s="196"/>
      <c r="C41" s="196"/>
      <c r="D41" s="196"/>
      <c r="E41" s="196"/>
      <c r="F41" s="196"/>
      <c r="G41" s="196"/>
      <c r="H41" s="196"/>
      <c r="I41" s="196"/>
      <c r="J41" s="196"/>
      <c r="K41" s="196"/>
      <c r="AC41" s="32" t="s">
        <v>91</v>
      </c>
      <c r="CW41" s="32" t="s">
        <v>444</v>
      </c>
    </row>
    <row r="42" spans="1:101" x14ac:dyDescent="0.25">
      <c r="A42" s="195" t="s">
        <v>483</v>
      </c>
      <c r="B42" s="195"/>
      <c r="C42" s="195"/>
      <c r="D42" s="195"/>
      <c r="E42" s="195"/>
      <c r="F42" s="195"/>
      <c r="G42" s="195"/>
      <c r="H42" s="195"/>
      <c r="I42" s="195"/>
      <c r="J42" s="195"/>
      <c r="K42" s="195"/>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80" zoomScaleNormal="80" workbookViewId="0">
      <pane ySplit="9" topLeftCell="A10" activePane="bottomLeft" state="frozen"/>
      <selection activeCell="C36" sqref="C36"/>
      <selection pane="bottomLeft" activeCell="K14" sqref="K14"/>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49" t="s">
        <v>9</v>
      </c>
      <c r="B1" s="201"/>
      <c r="C1" s="201"/>
      <c r="D1" s="201"/>
      <c r="E1" s="201"/>
      <c r="F1" s="201"/>
      <c r="G1" s="201"/>
      <c r="H1" s="201"/>
      <c r="I1" s="201"/>
      <c r="J1" s="201"/>
      <c r="K1" s="202"/>
      <c r="L1" s="1"/>
      <c r="AB1" s="32" t="s">
        <v>81</v>
      </c>
    </row>
    <row r="2" spans="1:28" ht="15" customHeight="1" x14ac:dyDescent="0.25">
      <c r="A2" s="203"/>
      <c r="B2" s="204"/>
      <c r="C2" s="204"/>
      <c r="D2" s="204"/>
      <c r="E2" s="204"/>
      <c r="F2" s="204"/>
      <c r="G2" s="204"/>
      <c r="H2" s="204"/>
      <c r="I2" s="204"/>
      <c r="J2" s="204"/>
      <c r="K2" s="205"/>
      <c r="L2" s="1"/>
      <c r="AB2" s="32" t="s">
        <v>292</v>
      </c>
    </row>
    <row r="3" spans="1:28" ht="15" customHeight="1" x14ac:dyDescent="0.25">
      <c r="A3" s="203"/>
      <c r="B3" s="204"/>
      <c r="C3" s="204"/>
      <c r="D3" s="204"/>
      <c r="E3" s="204"/>
      <c r="F3" s="204"/>
      <c r="G3" s="204"/>
      <c r="H3" s="204"/>
      <c r="I3" s="204"/>
      <c r="J3" s="204"/>
      <c r="K3" s="205"/>
      <c r="L3" s="1"/>
      <c r="AB3" s="32" t="s">
        <v>293</v>
      </c>
    </row>
    <row r="4" spans="1:28" ht="16.5" customHeight="1" x14ac:dyDescent="0.25">
      <c r="A4" s="93" t="s">
        <v>2</v>
      </c>
      <c r="B4" s="109" t="s">
        <v>6</v>
      </c>
      <c r="C4" s="84">
        <f>'Cover Page - do not edit'!C3</f>
        <v>43101</v>
      </c>
      <c r="D4" s="109" t="s">
        <v>7</v>
      </c>
      <c r="E4" s="84">
        <f>'Cover Page - do not edit'!E3</f>
        <v>43465</v>
      </c>
      <c r="F4" s="102"/>
      <c r="G4" s="102"/>
      <c r="H4" s="102"/>
      <c r="I4" s="102"/>
      <c r="J4" s="102"/>
      <c r="K4" s="105"/>
      <c r="L4" s="1"/>
      <c r="AB4" s="32" t="s">
        <v>294</v>
      </c>
    </row>
    <row r="5" spans="1:28" ht="16.5" x14ac:dyDescent="0.25">
      <c r="A5" s="108" t="s">
        <v>3</v>
      </c>
      <c r="B5" s="206" t="str">
        <f>'Cover Page - do not edit'!B2:G2</f>
        <v>PetroKazakhstan Inc.</v>
      </c>
      <c r="C5" s="206"/>
      <c r="D5" s="207"/>
      <c r="E5" s="207"/>
      <c r="F5" s="207"/>
      <c r="G5" s="110" t="s">
        <v>20</v>
      </c>
      <c r="H5" s="208" t="str">
        <f>IF('Data Entry'!C21="","",'Data Entry'!C21)</f>
        <v>CAD</v>
      </c>
      <c r="I5" s="208"/>
      <c r="J5" s="102"/>
      <c r="K5" s="105"/>
      <c r="L5" s="1"/>
      <c r="AB5" s="32" t="s">
        <v>295</v>
      </c>
    </row>
    <row r="6" spans="1:28" ht="32.25" customHeight="1" x14ac:dyDescent="0.25">
      <c r="A6" s="108" t="s">
        <v>4</v>
      </c>
      <c r="B6" s="206" t="str">
        <f>'Cover Page - do not edit'!B4</f>
        <v>E094872</v>
      </c>
      <c r="C6" s="206"/>
      <c r="D6" s="206"/>
      <c r="E6" s="206"/>
      <c r="F6" s="206"/>
      <c r="G6" s="103"/>
      <c r="H6" s="200"/>
      <c r="I6" s="200"/>
      <c r="J6" s="104"/>
      <c r="K6" s="106"/>
      <c r="L6" s="1"/>
      <c r="AB6" s="32" t="s">
        <v>296</v>
      </c>
    </row>
    <row r="7" spans="1:28" ht="33" customHeight="1" x14ac:dyDescent="0.25">
      <c r="A7" s="108" t="s">
        <v>5</v>
      </c>
      <c r="B7" s="151" t="str">
        <f>'Cover Page - do not edit'!B8:G8</f>
        <v/>
      </c>
      <c r="C7" s="152"/>
      <c r="D7" s="152"/>
      <c r="E7" s="152"/>
      <c r="F7" s="152"/>
      <c r="G7" s="77"/>
      <c r="H7" s="200"/>
      <c r="I7" s="200"/>
      <c r="J7" s="104"/>
      <c r="K7" s="106"/>
      <c r="L7" s="1"/>
      <c r="AB7" s="32" t="s">
        <v>297</v>
      </c>
    </row>
    <row r="8" spans="1:28" ht="24" customHeight="1" x14ac:dyDescent="0.25">
      <c r="A8" s="211" t="s">
        <v>19</v>
      </c>
      <c r="B8" s="212"/>
      <c r="C8" s="212"/>
      <c r="D8" s="212"/>
      <c r="E8" s="212"/>
      <c r="F8" s="212"/>
      <c r="G8" s="212"/>
      <c r="H8" s="212"/>
      <c r="I8" s="212"/>
      <c r="J8" s="212"/>
      <c r="K8" s="213"/>
      <c r="L8" s="1"/>
      <c r="AB8" s="32" t="s">
        <v>298</v>
      </c>
    </row>
    <row r="9" spans="1:28" ht="49.5" x14ac:dyDescent="0.2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x14ac:dyDescent="0.25">
      <c r="A10" s="70" t="s">
        <v>168</v>
      </c>
      <c r="B10" s="2" t="s">
        <v>505</v>
      </c>
      <c r="C10" s="125">
        <v>150042000</v>
      </c>
      <c r="D10" s="62"/>
      <c r="E10" s="63"/>
      <c r="F10" s="63"/>
      <c r="G10" s="63"/>
      <c r="H10" s="63"/>
      <c r="I10" s="63">
        <v>216000</v>
      </c>
      <c r="J10" s="72">
        <f>IF(SUM(Table25[[#This Row],[Taxes]:[Infrastructure Improvement Payments]])=0,"",SUM(Table25[[#This Row],[Taxes]:[Infrastructure Improvement Payments]]))</f>
        <v>150258000</v>
      </c>
      <c r="K10" s="5" t="s">
        <v>514</v>
      </c>
      <c r="L10" s="1"/>
      <c r="AB10" s="32" t="s">
        <v>300</v>
      </c>
    </row>
    <row r="11" spans="1:28" ht="57" customHeight="1" x14ac:dyDescent="0.25">
      <c r="A11" s="70" t="s">
        <v>168</v>
      </c>
      <c r="B11" s="2" t="s">
        <v>506</v>
      </c>
      <c r="C11" s="125">
        <v>85177000</v>
      </c>
      <c r="D11" s="62"/>
      <c r="E11" s="63"/>
      <c r="F11" s="63"/>
      <c r="G11" s="63"/>
      <c r="H11" s="63"/>
      <c r="I11" s="63"/>
      <c r="J11" s="72">
        <f>IF(SUM(Table25[[#This Row],[Taxes]:[Infrastructure Improvement Payments]])=0,"",SUM(Table25[[#This Row],[Taxes]:[Infrastructure Improvement Payments]]))</f>
        <v>85177000</v>
      </c>
      <c r="K11" s="71"/>
      <c r="L11" s="1"/>
      <c r="AB11" s="32" t="s">
        <v>301</v>
      </c>
    </row>
    <row r="12" spans="1:28" ht="60" customHeight="1" x14ac:dyDescent="0.25">
      <c r="A12" s="70" t="s">
        <v>168</v>
      </c>
      <c r="B12" s="2" t="s">
        <v>507</v>
      </c>
      <c r="C12" s="125">
        <v>4384000</v>
      </c>
      <c r="D12" s="62"/>
      <c r="E12" s="63"/>
      <c r="F12" s="63"/>
      <c r="G12" s="63"/>
      <c r="H12" s="63"/>
      <c r="I12" s="63"/>
      <c r="J12" s="72">
        <f>IF(SUM(Table25[[#This Row],[Taxes]:[Infrastructure Improvement Payments]])=0,"",SUM(Table25[[#This Row],[Taxes]:[Infrastructure Improvement Payments]]))</f>
        <v>4384000</v>
      </c>
      <c r="K12" s="71"/>
      <c r="L12" s="1"/>
      <c r="AB12" s="32" t="s">
        <v>302</v>
      </c>
    </row>
    <row r="13" spans="1:28" ht="51.75" customHeight="1" x14ac:dyDescent="0.25">
      <c r="A13" s="70" t="s">
        <v>168</v>
      </c>
      <c r="B13" s="2" t="s">
        <v>508</v>
      </c>
      <c r="C13" s="125">
        <v>26430000</v>
      </c>
      <c r="D13" s="62"/>
      <c r="E13" s="63"/>
      <c r="F13" s="63"/>
      <c r="G13" s="63"/>
      <c r="H13" s="63"/>
      <c r="I13" s="63">
        <v>64000</v>
      </c>
      <c r="J13" s="72">
        <f>IF(SUM(Table25[[#This Row],[Taxes]:[Infrastructure Improvement Payments]])=0,"",SUM(Table25[[#This Row],[Taxes]:[Infrastructure Improvement Payments]]))</f>
        <v>26494000</v>
      </c>
      <c r="K13" s="5" t="s">
        <v>516</v>
      </c>
      <c r="L13" s="1"/>
      <c r="AB13" s="32" t="s">
        <v>303</v>
      </c>
    </row>
    <row r="14" spans="1:28" ht="53.25" customHeight="1" x14ac:dyDescent="0.25">
      <c r="A14" s="70" t="s">
        <v>168</v>
      </c>
      <c r="B14" s="2" t="s">
        <v>509</v>
      </c>
      <c r="C14" s="125">
        <v>176054000</v>
      </c>
      <c r="D14" s="62"/>
      <c r="E14" s="63"/>
      <c r="F14" s="63"/>
      <c r="G14" s="63">
        <v>36000</v>
      </c>
      <c r="H14" s="63"/>
      <c r="I14" s="63"/>
      <c r="J14" s="72">
        <f>IF(SUM(Table25[[#This Row],[Taxes]:[Infrastructure Improvement Payments]])=0,"",SUM(Table25[[#This Row],[Taxes]:[Infrastructure Improvement Payments]]))</f>
        <v>176090000</v>
      </c>
      <c r="K14" s="5" t="s">
        <v>517</v>
      </c>
      <c r="L14" s="1"/>
      <c r="AB14" s="32" t="s">
        <v>304</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x14ac:dyDescent="0.2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x14ac:dyDescent="0.2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x14ac:dyDescent="0.2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x14ac:dyDescent="0.2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x14ac:dyDescent="0.2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x14ac:dyDescent="0.2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x14ac:dyDescent="0.2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x14ac:dyDescent="0.2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x14ac:dyDescent="0.2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x14ac:dyDescent="0.2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x14ac:dyDescent="0.2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x14ac:dyDescent="0.2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x14ac:dyDescent="0.2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x14ac:dyDescent="0.2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x14ac:dyDescent="0.2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x14ac:dyDescent="0.2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x14ac:dyDescent="0.2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x14ac:dyDescent="0.2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x14ac:dyDescent="0.2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x14ac:dyDescent="0.2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x14ac:dyDescent="0.3">
      <c r="A38" s="111" t="s">
        <v>474</v>
      </c>
      <c r="B38" s="209"/>
      <c r="C38" s="209"/>
      <c r="D38" s="209"/>
      <c r="E38" s="209"/>
      <c r="F38" s="209"/>
      <c r="G38" s="209"/>
      <c r="H38" s="209"/>
      <c r="I38" s="209"/>
      <c r="J38" s="209"/>
      <c r="K38" s="210"/>
      <c r="L38" s="1"/>
      <c r="AB38" s="32" t="s">
        <v>66</v>
      </c>
    </row>
    <row r="39" spans="1:28" x14ac:dyDescent="0.25">
      <c r="A39" s="194" t="s">
        <v>499</v>
      </c>
      <c r="B39" s="194"/>
      <c r="C39" s="194"/>
      <c r="D39" s="194"/>
      <c r="E39" s="194"/>
      <c r="F39" s="194"/>
      <c r="G39" s="194"/>
      <c r="H39" s="194"/>
      <c r="I39" s="194"/>
      <c r="J39" s="194"/>
      <c r="K39" s="194"/>
      <c r="AB39" s="32" t="s">
        <v>67</v>
      </c>
    </row>
    <row r="40" spans="1:28" x14ac:dyDescent="0.25">
      <c r="A40" s="196" t="s">
        <v>480</v>
      </c>
      <c r="B40" s="196"/>
      <c r="C40" s="196"/>
      <c r="D40" s="196"/>
      <c r="E40" s="196"/>
      <c r="F40" s="196"/>
      <c r="G40" s="196"/>
      <c r="H40" s="196"/>
      <c r="I40" s="196"/>
      <c r="J40" s="196"/>
      <c r="K40" s="196"/>
      <c r="AB40" s="32" t="s">
        <v>91</v>
      </c>
    </row>
    <row r="41" spans="1:28" ht="15" customHeight="1" x14ac:dyDescent="0.25">
      <c r="A41" s="195" t="s">
        <v>487</v>
      </c>
      <c r="B41" s="195"/>
      <c r="C41" s="195"/>
      <c r="D41" s="195"/>
      <c r="E41" s="195"/>
      <c r="F41" s="195"/>
      <c r="G41" s="195"/>
      <c r="H41" s="195"/>
      <c r="I41" s="195"/>
      <c r="J41" s="195"/>
      <c r="K41" s="195"/>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2026-01-26T09:53:01Z</dcterms:modified>
</cp:coreProperties>
</file>